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ad.linz.govt.nz\dfs\opa\redirectedfolders\rkleinsman\Documents\"/>
    </mc:Choice>
  </mc:AlternateContent>
  <xr:revisionPtr revIDLastSave="0" documentId="13_ncr:1_{82675DCD-75E9-42B0-92C0-7048D9D6E1F2}" xr6:coauthVersionLast="37" xr6:coauthVersionMax="45" xr10:uidLastSave="{00000000-0000-0000-0000-000000000000}"/>
  <bookViews>
    <workbookView xWindow="-80" yWindow="-80" windowWidth="19360" windowHeight="10360" xr2:uid="{00000000-000D-0000-FFFF-FFFF00000000}"/>
  </bookViews>
  <sheets>
    <sheet name="Summary and sign-off" sheetId="13" r:id="rId1"/>
    <sheet name="Guidance for agencies" sheetId="5" r:id="rId2"/>
    <sheet name="Travel" sheetId="1" r:id="rId3"/>
    <sheet name="Hospitality" sheetId="2" r:id="rId4"/>
    <sheet name="Gifts and benefits" sheetId="4" r:id="rId5"/>
    <sheet name="All other expenses" sheetId="3" r:id="rId6"/>
  </sheets>
  <definedNames>
    <definedName name="_xlnm.Print_Area" localSheetId="5">'All other expenses'!$A$1:$E$31</definedName>
    <definedName name="_xlnm.Print_Area" localSheetId="4">'Gifts and benefits'!$A$1:$F$37</definedName>
    <definedName name="_xlnm.Print_Area" localSheetId="1">'Guidance for agencies'!$A$1:$A$58</definedName>
    <definedName name="_xlnm.Print_Area" localSheetId="3">Hospitality!$A$1:$E$32</definedName>
    <definedName name="_xlnm.Print_Area" localSheetId="0">'Summary and sign-off'!$A$1:$F$23</definedName>
    <definedName name="_xlnm.Print_Area" localSheetId="2">Travel!$A$1:$E$111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4" l="1"/>
  <c r="C25" i="3"/>
  <c r="C25" i="2"/>
  <c r="C86" i="1"/>
  <c r="C100" i="1"/>
  <c r="C26" i="1"/>
  <c r="B6" i="13" l="1"/>
  <c r="E59" i="13"/>
  <c r="C59" i="13"/>
  <c r="C28" i="4"/>
  <c r="C27" i="4"/>
  <c r="B59" i="13" l="1"/>
  <c r="B58" i="13"/>
  <c r="D58" i="13"/>
  <c r="B57" i="13"/>
  <c r="D57" i="13"/>
  <c r="D56" i="13"/>
  <c r="B56" i="13"/>
  <c r="D55" i="13"/>
  <c r="B55" i="13"/>
  <c r="D54" i="13"/>
  <c r="B54" i="13"/>
  <c r="B2" i="4"/>
  <c r="B3" i="4"/>
  <c r="B2" i="3"/>
  <c r="B3" i="3"/>
  <c r="B2" i="2"/>
  <c r="B3" i="2"/>
  <c r="B2" i="1"/>
  <c r="B3" i="1"/>
  <c r="F57" i="13" l="1"/>
  <c r="D25" i="2" s="1"/>
  <c r="F59" i="13"/>
  <c r="E26" i="4" s="1"/>
  <c r="F58" i="13"/>
  <c r="D25" i="3" s="1"/>
  <c r="F56" i="13"/>
  <c r="D100" i="1" s="1"/>
  <c r="F55" i="13"/>
  <c r="D86" i="1" s="1"/>
  <c r="F54" i="13"/>
  <c r="D26" i="1" s="1"/>
  <c r="C13" i="13"/>
  <c r="C12" i="13"/>
  <c r="C11" i="13"/>
  <c r="C16" i="13" l="1"/>
  <c r="C17" i="13"/>
  <c r="B5" i="4" l="1"/>
  <c r="B4" i="4"/>
  <c r="B5" i="3"/>
  <c r="B4" i="3"/>
  <c r="B5" i="2"/>
  <c r="B4" i="2"/>
  <c r="B5" i="1"/>
  <c r="B4" i="1"/>
  <c r="C15" i="13" l="1"/>
  <c r="F12" i="13" l="1"/>
  <c r="C26" i="4"/>
  <c r="F11" i="13" s="1"/>
  <c r="F13" i="13" l="1"/>
  <c r="B100" i="1"/>
  <c r="B17" i="13" s="1"/>
  <c r="B86" i="1"/>
  <c r="B16" i="13" s="1"/>
  <c r="B26" i="1"/>
  <c r="B15" i="13" s="1"/>
  <c r="B25" i="3" l="1"/>
  <c r="B13" i="13" s="1"/>
  <c r="B25" i="2"/>
  <c r="B12" i="13" s="1"/>
  <c r="B11" i="13" l="1"/>
  <c r="B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<sst xmlns="http://schemas.openxmlformats.org/spreadsheetml/2006/main" count="462" uniqueCount="268">
  <si>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</si>
  <si>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</si>
  <si>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</si>
  <si>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</si>
  <si>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</si>
  <si>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</si>
  <si>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</si>
  <si>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</si>
  <si>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</si>
  <si>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</si>
  <si>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</si>
  <si>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</si>
  <si>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</si>
  <si>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</si>
  <si>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</si>
  <si>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</si>
  <si>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</si>
  <si>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</si>
  <si>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</si>
  <si>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</si>
  <si>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</si>
  <si>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</si>
  <si>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</si>
  <si>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</si>
  <si>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</si>
  <si>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</si>
  <si>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</si>
  <si>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</si>
  <si>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</si>
  <si>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</si>
  <si>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</si>
  <si>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</si>
  <si>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</si>
  <si>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</si>
  <si>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</si>
  <si>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</si>
  <si>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</si>
  <si>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</si>
  <si>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</si>
  <si>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</si>
  <si>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</si>
  <si>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</si>
  <si>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</si>
  <si>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</si>
  <si>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</si>
  <si>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</si>
  <si>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</si>
  <si>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</si>
  <si>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</si>
  <si>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</si>
  <si>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</si>
  <si>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</si>
  <si>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</si>
  <si>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</si>
  <si>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</si>
  <si>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</si>
  <si>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</si>
  <si>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</si>
  <si>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</si>
  <si>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</si>
  <si>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</si>
  <si>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</si>
  <si>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</si>
  <si>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</si>
  <si>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</si>
  <si>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</si>
  <si>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</si>
  <si>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</si>
  <si>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</si>
  <si>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</si>
  <si>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</si>
  <si>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</si>
  <si>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</si>
  <si>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</si>
  <si>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</si>
  <si>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</si>
  <si>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</si>
  <si>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</si>
  <si>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</si>
  <si>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</si>
  <si>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</si>
  <si>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</si>
  <si>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</si>
  <si>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</si>
  <si>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</si>
  <si>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</si>
  <si>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</si>
  <si>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</si>
  <si>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</si>
  <si>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</si>
  <si>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</si>
  <si>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</si>
  <si>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</si>
  <si>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</si>
  <si>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</si>
  <si>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</si>
  <si>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</si>
  <si>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</si>
  <si>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</si>
  <si>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</si>
  <si>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</si>
  <si>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</si>
  <si>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</si>
  <si>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</si>
  <si>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</si>
  <si>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</si>
  <si>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</si>
  <si>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</si>
  <si>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</si>
  <si>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</si>
  <si>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</si>
  <si>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</si>
  <si>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</si>
  <si>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</si>
  <si>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</si>
  <si>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</si>
  <si>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</si>
  <si>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</si>
  <si>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</si>
  <si>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</si>
  <si>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</si>
  <si>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</si>
  <si>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</si>
  <si>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</si>
  <si>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</si>
  <si>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</si>
  <si>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</si>
  <si>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</si>
  <si>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</si>
  <si>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</si>
  <si>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</si>
  <si>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</si>
  <si>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</si>
  <si>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</si>
  <si>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</si>
  <si>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</si>
  <si>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</si>
  <si>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</si>
  <si>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</si>
  <si>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</si>
  <si>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</si>
  <si>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</si>
  <si>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</si>
  <si>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</si>
  <si>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</si>
  <si>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</si>
  <si>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</si>
  <si>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</si>
  <si>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</si>
  <si>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</si>
  <si>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</si>
  <si>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</si>
  <si>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</si>
  <si>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</si>
  <si>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</si>
  <si>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</si>
  <si>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</si>
  <si>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</si>
  <si>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</si>
  <si>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</si>
  <si>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</si>
  <si>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</si>
  <si>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</si>
  <si>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</si>
  <si>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</si>
  <si>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</si>
  <si>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</si>
  <si>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</si>
  <si>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Land Information New Zealand</t>
  </si>
  <si>
    <t>Gaye Searancke</t>
  </si>
  <si>
    <t>Mobile phone and data charges</t>
  </si>
  <si>
    <t>Wellington</t>
  </si>
  <si>
    <t>For August 2019</t>
  </si>
  <si>
    <t>Parking: airport</t>
  </si>
  <si>
    <t>Attend Diversity Works gala dinner and Auckland District Law Society meeting</t>
  </si>
  <si>
    <t>Airfare: Wellington to Auckland return</t>
  </si>
  <si>
    <t>Auckland</t>
  </si>
  <si>
    <t>Airfare: Wellington to Christchurch return</t>
  </si>
  <si>
    <t>Christchurch</t>
  </si>
  <si>
    <t>Airfare: Wellington to Hamilton return</t>
  </si>
  <si>
    <t>Hamilton</t>
  </si>
  <si>
    <t>Hotel: Auckland</t>
  </si>
  <si>
    <t>Taxi: Airport to Auckland city</t>
  </si>
  <si>
    <t>Taxi: Office to Wellington airport</t>
  </si>
  <si>
    <t>Taxi: Auckland city to Airport</t>
  </si>
  <si>
    <t>Taxi: Wellington airport to office</t>
  </si>
  <si>
    <t>For September 2019</t>
  </si>
  <si>
    <t>Hotel: Timaru</t>
  </si>
  <si>
    <t>Mackenzie CEs' forum and hui</t>
  </si>
  <si>
    <t>Timaru</t>
  </si>
  <si>
    <t>Breakfast: Timaru</t>
  </si>
  <si>
    <t>For October 2019</t>
  </si>
  <si>
    <t>Taxi: Office to Hamilton airport</t>
  </si>
  <si>
    <t>Hotel: Christchurch</t>
  </si>
  <si>
    <t>Canberra</t>
  </si>
  <si>
    <t>Aotearoa Circle Partners' Hui, Auckland</t>
  </si>
  <si>
    <t>Taxi: Hamilton airport to office</t>
  </si>
  <si>
    <t>Taxi: Auckland airport to city</t>
  </si>
  <si>
    <t>Taxi: Home to Wellington airport</t>
  </si>
  <si>
    <t>Taxi: Office to Christchurch airport</t>
  </si>
  <si>
    <t>Taxi: Christchurch airport to office</t>
  </si>
  <si>
    <t>For November 2019</t>
  </si>
  <si>
    <t>Breakfast: Canberra</t>
  </si>
  <si>
    <t>Taxi: Hotel to Conference Centre for GEO plenary</t>
  </si>
  <si>
    <t>Taxi: Hotel to Conference Centre for Heads of Mission dinner</t>
  </si>
  <si>
    <t>Taxi: Conference Centre to Hotel after Heads of Mission dinner</t>
  </si>
  <si>
    <t>Taxi: Hotel to Canberra airport</t>
  </si>
  <si>
    <t>Taxi: City to Auckland airport</t>
  </si>
  <si>
    <t>Airfare: Canberra to Auckland</t>
  </si>
  <si>
    <t>Airfare: Wellington to Canberra</t>
  </si>
  <si>
    <t>Airfare: Wellington to Auckland</t>
  </si>
  <si>
    <t>Airfare: Auckland to Christchurch; return to Wellington</t>
  </si>
  <si>
    <t>For December 2019</t>
  </si>
  <si>
    <t>Taxi: ADLS meeting to hotel</t>
  </si>
  <si>
    <t>Airfare: Wellington to Hamilton</t>
  </si>
  <si>
    <t>Accommodation: Novotel Canberra, three nights</t>
  </si>
  <si>
    <t>Airfare: Wellington to Queenstown</t>
  </si>
  <si>
    <t>Queenstown</t>
  </si>
  <si>
    <t>Accommodation: Oakridge Resort Wanaka</t>
  </si>
  <si>
    <t>Hosting Lake Wanaka Guardians representative and LINZ Provider</t>
  </si>
  <si>
    <t>Dinner for four people</t>
  </si>
  <si>
    <t>Wanaka</t>
  </si>
  <si>
    <t>Coffee for four people</t>
  </si>
  <si>
    <t>lunch for three people</t>
  </si>
  <si>
    <t>Cromwell</t>
  </si>
  <si>
    <t>Taxi: Office to Wellington Airport</t>
  </si>
  <si>
    <t>Taxi: Town Centre to Frankton</t>
  </si>
  <si>
    <t>Accommodation: Millenium Hotel Queenstown</t>
  </si>
  <si>
    <t>Parking: Wellington airport</t>
  </si>
  <si>
    <t>Accommodation: Chateau on the Park</t>
  </si>
  <si>
    <t>Taxi: CBD to Christchurch Airport</t>
  </si>
  <si>
    <t>Taxi: Wellington Airport to Home</t>
  </si>
  <si>
    <t>Airfare: Christchurch to Wellington one way</t>
  </si>
  <si>
    <t>Accommodation; Tekapo</t>
  </si>
  <si>
    <t>Airfare: Christchurch to Wellington return</t>
  </si>
  <si>
    <t>Taxi: Karori to Airport</t>
  </si>
  <si>
    <t>Taxi: Airport to Karori</t>
  </si>
  <si>
    <t>Tekapo</t>
  </si>
  <si>
    <t>High Country Accord</t>
  </si>
  <si>
    <t>For January 2020</t>
  </si>
  <si>
    <t>For Febrary 2020</t>
  </si>
  <si>
    <t>For March 2020</t>
  </si>
  <si>
    <t xml:space="preserve">For April 2020 </t>
  </si>
  <si>
    <t>For May 2020</t>
  </si>
  <si>
    <t>Westpac</t>
  </si>
  <si>
    <t>Trip to LINZ Christchurch office</t>
  </si>
  <si>
    <t>Trip to LINZ Hamilton office</t>
  </si>
  <si>
    <t xml:space="preserve">Trip to LINZ Christchurch office </t>
  </si>
  <si>
    <t>Travel to/from LINZ Christchurch office</t>
  </si>
  <si>
    <t>Travel to/from LINZ Hamilton office</t>
  </si>
  <si>
    <t>Travel to/from LINZ Christchurch office (direct from Aotearoa Circle Partners' Hui)</t>
  </si>
  <si>
    <t>Travel to/from Aotearoa Circle Partners' Hui, Auckland and LINZ Christchurch office</t>
  </si>
  <si>
    <t>Car hire: For day in Hamilton instead of taxis and returned to New Plymouth (instead of return flight)</t>
  </si>
  <si>
    <t>Travel to/from LINZ Christchurch office - for Executive Leadership Team meeting and visit</t>
  </si>
  <si>
    <t>Trip to Queenstown and Wanaka - OIO monitoring visit; Lake Wanaka Guardians meeting; Lake Dunstan site visit; Joint agency lake weed event</t>
  </si>
  <si>
    <t>Travel to/from Queenstown - OIO monitoring visit; Lake Wanaka Guardians meeting; Lake Dunstan site visit; Joint agency lake weed event</t>
  </si>
  <si>
    <t>Travel for Crown Pastoral Land visit Twizel, meeting with DoC Twizel; High Country Accord meeting and farm visits</t>
  </si>
  <si>
    <t>Crown Pastoral Land visit Twizel, meeting with DoC Twizel; High Country Accord meeting and farm visits</t>
  </si>
  <si>
    <t>Travel - early return from Annual leave to attend Estimates Hearing</t>
  </si>
  <si>
    <t>Trip to Group on Earth Observations Plenary and Geoscience Australia, Canberra</t>
  </si>
  <si>
    <t>Hosting LINZ provider during Lake Dunstan site visit</t>
  </si>
  <si>
    <t>Personalised Pen and Book - The Second Machine</t>
  </si>
  <si>
    <t>Overnight accommodation on the property accepted as no alternative accomodation with two hours drive.</t>
  </si>
  <si>
    <t>Dinner on the property, accepted as part of High Country Accord meeting and no alternative food providers within two hours drive</t>
  </si>
  <si>
    <t>$100 estimated</t>
  </si>
  <si>
    <t>$50 estimated</t>
  </si>
  <si>
    <t>For June</t>
  </si>
  <si>
    <t>This disclosure has been approved by the Chief Finance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</si>
</sst>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7" fontId="0" fillId="10" borderId="4"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35" fillId="7"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sqref="A1:F1"/>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60" t="s">
        <v>98</v>
      </c>
      <c r="B1" s="160"/>
      <c r="C1" s="160"/>
      <c r="D1" s="160"/>
      <c r="E1" s="160"/>
      <c r="F1" s="160"/>
      <c r="G1" s="48"/>
      <c r="H1" s="48"/>
      <c r="I1" s="48"/>
      <c r="J1" s="48"/>
      <c r="K1" s="48"/>
    </row>
    <row r="2" spans="1:11" ht="21" customHeight="1" x14ac:dyDescent="0.25">
      <c r="A2" s="4" t="s">
        <v>2</v>
      </c>
      <c r="B2" s="161" t="s">
        <v>168</v>
      </c>
      <c r="C2" s="161"/>
      <c r="D2" s="161"/>
      <c r="E2" s="161"/>
      <c r="F2" s="161"/>
      <c r="G2" s="48"/>
      <c r="H2" s="48"/>
      <c r="I2" s="48"/>
      <c r="J2" s="48"/>
      <c r="K2" s="48"/>
    </row>
    <row r="3" spans="1:11" ht="21" customHeight="1" x14ac:dyDescent="0.25">
      <c r="A3" s="4" t="s">
        <v>99</v>
      </c>
      <c r="B3" s="161" t="s">
        <v>169</v>
      </c>
      <c r="C3" s="161"/>
      <c r="D3" s="161"/>
      <c r="E3" s="161"/>
      <c r="F3" s="161"/>
      <c r="G3" s="48"/>
      <c r="H3" s="48"/>
      <c r="I3" s="48"/>
      <c r="J3" s="48"/>
      <c r="K3" s="48"/>
    </row>
    <row r="4" spans="1:11" ht="21" customHeight="1" x14ac:dyDescent="0.25">
      <c r="A4" s="4" t="s">
        <v>79</v>
      </c>
      <c r="B4" s="162">
        <v>43696</v>
      </c>
      <c r="C4" s="162"/>
      <c r="D4" s="162"/>
      <c r="E4" s="162"/>
      <c r="F4" s="162"/>
      <c r="G4" s="48"/>
      <c r="H4" s="48"/>
      <c r="I4" s="48"/>
      <c r="J4" s="48"/>
      <c r="K4" s="48"/>
    </row>
    <row r="5" spans="1:11" ht="21" customHeight="1" x14ac:dyDescent="0.25">
      <c r="A5" s="4" t="s">
        <v>80</v>
      </c>
      <c r="B5" s="162">
        <v>44012</v>
      </c>
      <c r="C5" s="162"/>
      <c r="D5" s="162"/>
      <c r="E5" s="162"/>
      <c r="F5" s="162"/>
      <c r="G5" s="48"/>
      <c r="H5" s="48"/>
      <c r="I5" s="48"/>
      <c r="J5" s="48"/>
      <c r="K5" s="48"/>
    </row>
    <row r="6" spans="1:11" ht="21" customHeight="1" x14ac:dyDescent="0.25">
      <c r="A6" s="4" t="s">
        <v>104</v>
      </c>
      <c r="B6" s="159" t="str">
        <f>IF(AND(Travel!B7&lt;&gt;A30,Hospitality!B7&lt;&gt;A30,'All other expenses'!B7&lt;&gt;A30,'Gifts and benefits'!B7&lt;&gt;A30),A31,IF(AND(Travel!B7=A30,Hospitality!B7=A30,'All other expenses'!B7=A30,'Gifts and benefits'!B7=A30),A33,A32))</f>
        <v>Data and totals have not yet been checked and confirmed for any sheet</v>
      </c>
      <c r="C6" s="159"/>
      <c r="D6" s="159"/>
      <c r="E6" s="159"/>
      <c r="F6" s="159"/>
      <c r="G6" s="36"/>
      <c r="H6" s="48"/>
      <c r="I6" s="48"/>
      <c r="J6" s="48"/>
      <c r="K6" s="48"/>
    </row>
    <row r="7" spans="1:11" ht="21" customHeight="1" x14ac:dyDescent="0.25">
      <c r="A7" s="4" t="s">
        <v>133</v>
      </c>
      <c r="B7" s="158" t="s">
        <v>63</v>
      </c>
      <c r="C7" s="158"/>
      <c r="D7" s="158"/>
      <c r="E7" s="158"/>
      <c r="F7" s="158"/>
      <c r="G7" s="36"/>
      <c r="H7" s="48"/>
      <c r="I7" s="48"/>
      <c r="J7" s="48"/>
      <c r="K7" s="48"/>
    </row>
    <row r="8" spans="1:11" ht="21" customHeight="1" x14ac:dyDescent="0.25">
      <c r="A8" s="4" t="s">
        <v>100</v>
      </c>
      <c r="B8" s="158" t="s">
        <v>267</v>
      </c>
      <c r="C8" s="158"/>
      <c r="D8" s="158"/>
      <c r="E8" s="158"/>
      <c r="F8" s="158"/>
      <c r="G8" s="36"/>
      <c r="H8" s="48"/>
      <c r="I8" s="48"/>
      <c r="J8" s="48"/>
      <c r="K8" s="48"/>
    </row>
    <row r="9" spans="1:11" ht="66.75" customHeight="1" x14ac:dyDescent="0.25">
      <c r="A9" s="157" t="s">
        <v>125</v>
      </c>
      <c r="B9" s="157"/>
      <c r="C9" s="157"/>
      <c r="D9" s="157"/>
      <c r="E9" s="157"/>
      <c r="F9" s="157"/>
      <c r="G9" s="36"/>
      <c r="H9" s="48"/>
      <c r="I9" s="48"/>
      <c r="J9" s="48"/>
      <c r="K9" s="48"/>
    </row>
    <row r="10" spans="1:11" s="154" customFormat="1" ht="36" customHeight="1" x14ac:dyDescent="0.3">
      <c r="A10" s="148" t="s">
        <v>48</v>
      </c>
      <c r="B10" s="149" t="s">
        <v>31</v>
      </c>
      <c r="C10" s="149" t="s">
        <v>65</v>
      </c>
      <c r="D10" s="150"/>
      <c r="E10" s="151" t="s">
        <v>47</v>
      </c>
      <c r="F10" s="152" t="s">
        <v>72</v>
      </c>
      <c r="G10" s="153"/>
      <c r="H10" s="153"/>
      <c r="I10" s="153"/>
      <c r="J10" s="153"/>
      <c r="K10" s="153"/>
    </row>
    <row r="11" spans="1:11" ht="27.75" customHeight="1" x14ac:dyDescent="0.35">
      <c r="A11" s="11" t="s">
        <v>84</v>
      </c>
      <c r="B11" s="99">
        <f>B15+B16+B17</f>
        <v>9577.26</v>
      </c>
      <c r="C11" s="107" t="str">
        <f>IF(Travel!B6="",A34,Travel!B6)</f>
        <v>Figures exclude GST</v>
      </c>
      <c r="D11" s="8"/>
      <c r="E11" s="11" t="s">
        <v>95</v>
      </c>
      <c r="F11" s="58">
        <f>'Gifts and benefits'!C26</f>
        <v>3</v>
      </c>
      <c r="G11" s="49"/>
      <c r="H11" s="49"/>
      <c r="I11" s="49"/>
      <c r="J11" s="49"/>
      <c r="K11" s="49"/>
    </row>
    <row r="12" spans="1:11" ht="27.75" customHeight="1" x14ac:dyDescent="0.35">
      <c r="A12" s="11" t="s">
        <v>12</v>
      </c>
      <c r="B12" s="99">
        <f>Hospitality!B25</f>
        <v>247.4</v>
      </c>
      <c r="C12" s="107" t="str">
        <f>IF(Hospitality!B6="",A34,Hospitality!B6)</f>
        <v>Figures exclude GST</v>
      </c>
      <c r="D12" s="8"/>
      <c r="E12" s="11" t="s">
        <v>96</v>
      </c>
      <c r="F12" s="58">
        <f>'Gifts and benefits'!C27</f>
        <v>3</v>
      </c>
      <c r="G12" s="49"/>
      <c r="H12" s="49"/>
      <c r="I12" s="49"/>
      <c r="J12" s="49"/>
      <c r="K12" s="49"/>
    </row>
    <row r="13" spans="1:11" ht="27.75" customHeight="1" x14ac:dyDescent="0.25">
      <c r="A13" s="11" t="s">
        <v>30</v>
      </c>
      <c r="B13" s="99">
        <f>'All other expenses'!B25</f>
        <v>425.5100000000001</v>
      </c>
      <c r="C13" s="107" t="str">
        <f>IF('All other expenses'!B6="",A34,'All other expenses'!B6)</f>
        <v>Figures exclude GST</v>
      </c>
      <c r="D13" s="8"/>
      <c r="E13" s="11" t="s">
        <v>97</v>
      </c>
      <c r="F13" s="58">
        <f>'Gifts and benefits'!C28</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Travel!B26</f>
        <v>1906.2999999999997</v>
      </c>
      <c r="C15" s="109" t="str">
        <f>C11</f>
        <v>Figures exclude GST</v>
      </c>
      <c r="D15" s="8"/>
      <c r="E15" s="8"/>
      <c r="F15" s="60"/>
      <c r="G15" s="48"/>
      <c r="H15" s="48"/>
      <c r="I15" s="48"/>
      <c r="J15" s="48"/>
      <c r="K15" s="48"/>
    </row>
    <row r="16" spans="1:11" ht="27.75" customHeight="1" x14ac:dyDescent="0.25">
      <c r="A16" s="12" t="s">
        <v>91</v>
      </c>
      <c r="B16" s="101">
        <f>Travel!B86</f>
        <v>7670.9600000000009</v>
      </c>
      <c r="C16" s="109" t="str">
        <f>C11</f>
        <v>Figures exclude GST</v>
      </c>
      <c r="D16" s="61"/>
      <c r="E16" s="8"/>
      <c r="F16" s="62"/>
      <c r="G16" s="48"/>
      <c r="H16" s="48"/>
      <c r="I16" s="48"/>
      <c r="J16" s="48"/>
      <c r="K16" s="48"/>
    </row>
    <row r="17" spans="1:11" ht="27.75" customHeight="1" x14ac:dyDescent="0.25">
      <c r="A17" s="12" t="s">
        <v>46</v>
      </c>
      <c r="B17" s="101">
        <f>Travel!B100</f>
        <v>0</v>
      </c>
      <c r="C17" s="109" t="str">
        <f>C11</f>
        <v>Figures exclude GST</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42" t="s">
        <v>138</v>
      </c>
      <c r="B47" s="103"/>
      <c r="C47" s="103"/>
      <c r="D47" s="103"/>
      <c r="E47" s="103"/>
      <c r="F47" s="103"/>
      <c r="G47" s="48"/>
      <c r="H47" s="48"/>
      <c r="I47" s="48"/>
      <c r="J47" s="48"/>
      <c r="K47" s="48"/>
    </row>
    <row r="48" spans="1:11" ht="25" hidden="1" x14ac:dyDescent="0.25">
      <c r="A48" s="142" t="s">
        <v>137</v>
      </c>
      <c r="B48" s="103"/>
      <c r="C48" s="103"/>
      <c r="D48" s="103"/>
      <c r="E48" s="103"/>
      <c r="F48" s="103"/>
      <c r="G48" s="48"/>
      <c r="H48" s="48"/>
      <c r="I48" s="48"/>
      <c r="J48" s="48"/>
      <c r="K48" s="48"/>
    </row>
    <row r="49" spans="1:11" ht="25" hidden="1" x14ac:dyDescent="0.25">
      <c r="A49" s="143" t="s">
        <v>139</v>
      </c>
      <c r="B49" s="5"/>
      <c r="C49" s="5"/>
      <c r="D49" s="5"/>
      <c r="E49" s="5"/>
      <c r="F49" s="5"/>
      <c r="G49" s="48"/>
      <c r="H49" s="48"/>
      <c r="I49" s="48"/>
      <c r="J49" s="48"/>
      <c r="K49" s="48"/>
    </row>
    <row r="50" spans="1:11" ht="25" hidden="1" x14ac:dyDescent="0.25">
      <c r="A50" s="143" t="s">
        <v>113</v>
      </c>
      <c r="B50" s="5"/>
      <c r="C50" s="5"/>
      <c r="D50" s="5"/>
      <c r="E50" s="5"/>
      <c r="F50" s="5"/>
      <c r="G50" s="48"/>
      <c r="H50" s="48"/>
      <c r="I50" s="48"/>
      <c r="J50" s="48"/>
      <c r="K50" s="48"/>
    </row>
    <row r="51" spans="1:11" ht="37.5" hidden="1" x14ac:dyDescent="0.3">
      <c r="A51" s="143" t="s">
        <v>114</v>
      </c>
      <c r="B51" s="133"/>
      <c r="C51" s="133"/>
      <c r="D51" s="141"/>
      <c r="E51" s="68"/>
      <c r="F51" s="68"/>
      <c r="G51" s="48"/>
      <c r="H51" s="48"/>
      <c r="I51" s="48"/>
      <c r="J51" s="48"/>
      <c r="K51" s="48"/>
    </row>
    <row r="52" spans="1:11" ht="13" hidden="1" x14ac:dyDescent="0.3">
      <c r="A52" s="138" t="s">
        <v>117</v>
      </c>
      <c r="B52" s="139"/>
      <c r="C52" s="139"/>
      <c r="D52" s="132"/>
      <c r="E52" s="69"/>
      <c r="F52" s="69" t="b">
        <v>1</v>
      </c>
      <c r="G52" s="48"/>
      <c r="H52" s="48"/>
      <c r="I52" s="48"/>
      <c r="J52" s="48"/>
      <c r="K52" s="48"/>
    </row>
    <row r="53" spans="1:11" ht="13" hidden="1" x14ac:dyDescent="0.3">
      <c r="A53" s="140" t="s">
        <v>140</v>
      </c>
      <c r="B53" s="138"/>
      <c r="C53" s="138"/>
      <c r="D53" s="138"/>
      <c r="E53" s="69"/>
      <c r="F53" s="69" t="b">
        <v>0</v>
      </c>
      <c r="G53" s="48"/>
      <c r="H53" s="48"/>
      <c r="I53" s="48"/>
      <c r="J53" s="48"/>
      <c r="K53" s="48"/>
    </row>
    <row r="54" spans="1:11" ht="13" hidden="1" x14ac:dyDescent="0.25">
      <c r="A54" s="144"/>
      <c r="B54" s="134">
        <f>COUNT(Travel!B12:B25)</f>
        <v>9</v>
      </c>
      <c r="C54" s="134"/>
      <c r="D54" s="134">
        <f>COUNTIF(Travel!D12:D25,"*")</f>
        <v>9</v>
      </c>
      <c r="E54" s="135"/>
      <c r="F54" s="135" t="b">
        <f>MIN(B54,D54)=MAX(B54,D54)</f>
        <v>1</v>
      </c>
      <c r="G54" s="48"/>
      <c r="H54" s="48"/>
      <c r="I54" s="48"/>
      <c r="J54" s="48"/>
      <c r="K54" s="48"/>
    </row>
    <row r="55" spans="1:11" ht="13" hidden="1" x14ac:dyDescent="0.25">
      <c r="A55" s="144" t="s">
        <v>111</v>
      </c>
      <c r="B55" s="134">
        <f>COUNT(Travel!B30:B85)</f>
        <v>52</v>
      </c>
      <c r="C55" s="134"/>
      <c r="D55" s="134">
        <f>COUNTIF(Travel!D30:D85,"*")</f>
        <v>52</v>
      </c>
      <c r="E55" s="135"/>
      <c r="F55" s="135" t="b">
        <f>MIN(B55,D55)=MAX(B55,D55)</f>
        <v>1</v>
      </c>
    </row>
    <row r="56" spans="1:11" ht="13" hidden="1" x14ac:dyDescent="0.3">
      <c r="A56" s="145"/>
      <c r="B56" s="134">
        <f>COUNT(Travel!B90:B99)</f>
        <v>0</v>
      </c>
      <c r="C56" s="134"/>
      <c r="D56" s="134">
        <f>COUNTIF(Travel!D90:D99,"*")</f>
        <v>0</v>
      </c>
      <c r="E56" s="135"/>
      <c r="F56" s="135" t="b">
        <f>MIN(B56,D56)=MAX(B56,D56)</f>
        <v>1</v>
      </c>
    </row>
    <row r="57" spans="1:11" ht="13" hidden="1" x14ac:dyDescent="0.3">
      <c r="A57" s="146" t="s">
        <v>109</v>
      </c>
      <c r="B57" s="136">
        <f>COUNT(Hospitality!B11:B24)</f>
        <v>3</v>
      </c>
      <c r="C57" s="136"/>
      <c r="D57" s="136">
        <f>COUNTIF(Hospitality!D11:D24,"*")</f>
        <v>3</v>
      </c>
      <c r="E57" s="137"/>
      <c r="F57" s="137" t="b">
        <f>MIN(B57,D57)=MAX(B57,D57)</f>
        <v>1</v>
      </c>
    </row>
    <row r="58" spans="1:11" ht="13" hidden="1" x14ac:dyDescent="0.3">
      <c r="A58" s="147" t="s">
        <v>110</v>
      </c>
      <c r="B58" s="135">
        <f>COUNT('All other expenses'!B11:B24)</f>
        <v>11</v>
      </c>
      <c r="C58" s="135"/>
      <c r="D58" s="135">
        <f>COUNTIF('All other expenses'!D11:D24,"*")</f>
        <v>11</v>
      </c>
      <c r="E58" s="135"/>
      <c r="F58" s="135" t="b">
        <f>MIN(B58,D58)=MAX(B58,D58)</f>
        <v>1</v>
      </c>
    </row>
    <row r="59" spans="1:11" ht="13" hidden="1" x14ac:dyDescent="0.3">
      <c r="A59" s="146" t="s">
        <v>108</v>
      </c>
      <c r="B59" s="136">
        <f>COUNTIF('Gifts and benefits'!B11:B25,"*")</f>
        <v>3</v>
      </c>
      <c r="C59" s="136">
        <f>COUNTIF('Gifts and benefits'!C11:C25,"*")</f>
        <v>3</v>
      </c>
      <c r="D59" s="136"/>
      <c r="E59" s="136">
        <f>COUNTA('Gifts and benefits'!E11:E25)</f>
        <v>3</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zoomScale="85" zoomScaleNormal="85" workbookViewId="0"/>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55" t="s">
        <v>119</v>
      </c>
    </row>
    <row r="3" spans="1:2" ht="17.25" customHeight="1" x14ac:dyDescent="0.3"/>
    <row r="4" spans="1:2" ht="23.25" customHeight="1" x14ac:dyDescent="0.3">
      <c r="A4" s="115"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21"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6"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55" t="s">
        <v>121</v>
      </c>
    </row>
    <row r="55" spans="1:1" ht="17.25" customHeight="1" x14ac:dyDescent="0.3">
      <c r="A55" s="85" t="s">
        <v>122</v>
      </c>
    </row>
    <row r="56" spans="1:1" ht="17.25" customHeight="1" x14ac:dyDescent="0.3">
      <c r="A56" s="86" t="s">
        <v>75</v>
      </c>
    </row>
    <row r="57" spans="1:1" ht="17.25" customHeight="1" x14ac:dyDescent="0.3">
      <c r="A57" s="106" t="s">
        <v>123</v>
      </c>
    </row>
    <row r="58" spans="1:1" ht="17.25" customHeight="1" x14ac:dyDescent="0.3">
      <c r="A58" s="87" t="s">
        <v>74</v>
      </c>
    </row>
    <row r="59" spans="1:1" x14ac:dyDescent="0.3"/>
    <row r="60" spans="1:1" hidden="1" x14ac:dyDescent="0.3"/>
    <row r="61" spans="1:1" hidden="1" x14ac:dyDescent="0.3">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1"/>
  <sheetViews>
    <sheetView zoomScaleNormal="100" workbookViewId="0">
      <selection activeCell="A55" sqref="A55"/>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60" t="s">
        <v>6</v>
      </c>
      <c r="B1" s="160"/>
      <c r="C1" s="160"/>
      <c r="D1" s="160"/>
      <c r="E1" s="160"/>
      <c r="F1" s="48"/>
    </row>
    <row r="2" spans="1:6" ht="21" customHeight="1" x14ac:dyDescent="0.25">
      <c r="A2" s="4" t="s">
        <v>2</v>
      </c>
      <c r="B2" s="163" t="str">
        <f>'Summary and sign-off'!B2:F2</f>
        <v>Land Information New Zealand</v>
      </c>
      <c r="C2" s="163"/>
      <c r="D2" s="163"/>
      <c r="E2" s="163"/>
      <c r="F2" s="48"/>
    </row>
    <row r="3" spans="1:6" ht="21" customHeight="1" x14ac:dyDescent="0.25">
      <c r="A3" s="4" t="s">
        <v>3</v>
      </c>
      <c r="B3" s="163" t="str">
        <f>'Summary and sign-off'!B3:F3</f>
        <v>Gaye Searancke</v>
      </c>
      <c r="C3" s="163"/>
      <c r="D3" s="163"/>
      <c r="E3" s="163"/>
      <c r="F3" s="48"/>
    </row>
    <row r="4" spans="1:6" ht="21" customHeight="1" x14ac:dyDescent="0.25">
      <c r="A4" s="4" t="s">
        <v>77</v>
      </c>
      <c r="B4" s="163">
        <f>'Summary and sign-off'!B4:F4</f>
        <v>43696</v>
      </c>
      <c r="C4" s="163"/>
      <c r="D4" s="163"/>
      <c r="E4" s="163"/>
      <c r="F4" s="48"/>
    </row>
    <row r="5" spans="1:6" ht="21" customHeight="1" x14ac:dyDescent="0.25">
      <c r="A5" s="4" t="s">
        <v>78</v>
      </c>
      <c r="B5" s="163">
        <f>'Summary and sign-off'!B5:F5</f>
        <v>44012</v>
      </c>
      <c r="C5" s="163"/>
      <c r="D5" s="163"/>
      <c r="E5" s="163"/>
      <c r="F5" s="48"/>
    </row>
    <row r="6" spans="1:6" ht="21" customHeight="1" x14ac:dyDescent="0.25">
      <c r="A6" s="4" t="s">
        <v>29</v>
      </c>
      <c r="B6" s="158" t="s">
        <v>28</v>
      </c>
      <c r="C6" s="158"/>
      <c r="D6" s="158"/>
      <c r="E6" s="158"/>
      <c r="F6" s="48"/>
    </row>
    <row r="7" spans="1:6" ht="21" customHeight="1" x14ac:dyDescent="0.25">
      <c r="A7" s="4" t="s">
        <v>104</v>
      </c>
      <c r="B7" s="158"/>
      <c r="C7" s="158"/>
      <c r="D7" s="158"/>
      <c r="E7" s="158"/>
      <c r="F7" s="48"/>
    </row>
    <row r="8" spans="1:6" ht="36" customHeight="1" x14ac:dyDescent="0.3">
      <c r="A8" s="166" t="s">
        <v>4</v>
      </c>
      <c r="B8" s="167"/>
      <c r="C8" s="167"/>
      <c r="D8" s="167"/>
      <c r="E8" s="167"/>
      <c r="F8" s="24"/>
    </row>
    <row r="9" spans="1:6" ht="36" customHeight="1" x14ac:dyDescent="0.3">
      <c r="A9" s="168" t="s">
        <v>142</v>
      </c>
      <c r="B9" s="169"/>
      <c r="C9" s="169"/>
      <c r="D9" s="169"/>
      <c r="E9" s="169"/>
      <c r="F9" s="24"/>
    </row>
    <row r="10" spans="1:6" ht="24.75" customHeight="1" x14ac:dyDescent="0.35">
      <c r="A10" s="165" t="s">
        <v>143</v>
      </c>
      <c r="B10" s="170"/>
      <c r="C10" s="165"/>
      <c r="D10" s="165"/>
      <c r="E10" s="165"/>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ht="12.75" customHeight="1" x14ac:dyDescent="0.25">
      <c r="A13" s="114">
        <v>43774</v>
      </c>
      <c r="B13" s="111">
        <v>35.24</v>
      </c>
      <c r="C13" s="112" t="s">
        <v>259</v>
      </c>
      <c r="D13" s="112" t="s">
        <v>183</v>
      </c>
      <c r="E13" s="113" t="s">
        <v>171</v>
      </c>
      <c r="F13" s="1"/>
    </row>
    <row r="14" spans="1:6" s="89" customFormat="1" ht="12.75" customHeight="1" x14ac:dyDescent="0.25">
      <c r="A14" s="114">
        <v>43774</v>
      </c>
      <c r="B14" s="111">
        <v>405.71</v>
      </c>
      <c r="C14" s="112" t="s">
        <v>259</v>
      </c>
      <c r="D14" s="112" t="s">
        <v>209</v>
      </c>
      <c r="E14" s="113" t="s">
        <v>194</v>
      </c>
      <c r="F14" s="1"/>
    </row>
    <row r="15" spans="1:6" s="89" customFormat="1" ht="12.75" customHeight="1" x14ac:dyDescent="0.25">
      <c r="A15" s="114">
        <v>43774</v>
      </c>
      <c r="B15" s="111">
        <v>897.13</v>
      </c>
      <c r="C15" s="112" t="s">
        <v>259</v>
      </c>
      <c r="D15" s="112" t="s">
        <v>215</v>
      </c>
      <c r="E15" s="113" t="s">
        <v>194</v>
      </c>
      <c r="F15" s="1"/>
    </row>
    <row r="16" spans="1:6" s="89" customFormat="1" ht="12.75" customHeight="1" x14ac:dyDescent="0.25">
      <c r="A16" s="114">
        <v>43775</v>
      </c>
      <c r="B16" s="111">
        <v>11.58</v>
      </c>
      <c r="C16" s="112" t="s">
        <v>259</v>
      </c>
      <c r="D16" s="112" t="s">
        <v>202</v>
      </c>
      <c r="E16" s="113" t="s">
        <v>194</v>
      </c>
      <c r="F16" s="1"/>
    </row>
    <row r="17" spans="1:6" s="89" customFormat="1" ht="12.75" customHeight="1" x14ac:dyDescent="0.25">
      <c r="A17" s="114">
        <v>43776</v>
      </c>
      <c r="B17" s="111">
        <v>14.82</v>
      </c>
      <c r="C17" s="112" t="s">
        <v>259</v>
      </c>
      <c r="D17" s="112" t="s">
        <v>203</v>
      </c>
      <c r="E17" s="113" t="s">
        <v>194</v>
      </c>
      <c r="F17" s="1"/>
    </row>
    <row r="18" spans="1:6" s="89" customFormat="1" ht="25" x14ac:dyDescent="0.25">
      <c r="A18" s="114">
        <v>43776</v>
      </c>
      <c r="B18" s="111">
        <v>14.82</v>
      </c>
      <c r="C18" s="112" t="s">
        <v>259</v>
      </c>
      <c r="D18" s="112" t="s">
        <v>204</v>
      </c>
      <c r="E18" s="113" t="s">
        <v>194</v>
      </c>
      <c r="F18" s="1"/>
    </row>
    <row r="19" spans="1:6" s="89" customFormat="1" ht="25" x14ac:dyDescent="0.25">
      <c r="A19" s="114">
        <v>43776</v>
      </c>
      <c r="B19" s="111">
        <v>12.32</v>
      </c>
      <c r="C19" s="112" t="s">
        <v>259</v>
      </c>
      <c r="D19" s="112" t="s">
        <v>205</v>
      </c>
      <c r="E19" s="113" t="s">
        <v>194</v>
      </c>
      <c r="F19" s="1"/>
    </row>
    <row r="20" spans="1:6" s="89" customFormat="1" ht="12.75" customHeight="1" x14ac:dyDescent="0.25">
      <c r="A20" s="114">
        <v>43777</v>
      </c>
      <c r="B20" s="111">
        <v>29.46</v>
      </c>
      <c r="C20" s="112" t="s">
        <v>259</v>
      </c>
      <c r="D20" s="112" t="s">
        <v>206</v>
      </c>
      <c r="E20" s="113" t="s">
        <v>194</v>
      </c>
      <c r="F20" s="1"/>
    </row>
    <row r="21" spans="1:6" s="89" customFormat="1" ht="12.75" customHeight="1" x14ac:dyDescent="0.25">
      <c r="A21" s="114">
        <v>43777</v>
      </c>
      <c r="B21" s="111">
        <v>485.22</v>
      </c>
      <c r="C21" s="112" t="s">
        <v>259</v>
      </c>
      <c r="D21" s="112" t="s">
        <v>208</v>
      </c>
      <c r="E21" s="113" t="s">
        <v>194</v>
      </c>
      <c r="F21" s="1"/>
    </row>
    <row r="22" spans="1:6" s="89" customFormat="1" ht="12.75" customHeight="1" x14ac:dyDescent="0.25">
      <c r="A22" s="114"/>
      <c r="B22" s="111"/>
      <c r="C22" s="112"/>
      <c r="D22" s="112"/>
      <c r="E22" s="113"/>
      <c r="F22" s="1"/>
    </row>
    <row r="23" spans="1:6" s="89" customFormat="1" x14ac:dyDescent="0.25">
      <c r="A23" s="110"/>
      <c r="B23" s="111"/>
      <c r="C23" s="112"/>
      <c r="D23" s="112"/>
      <c r="E23" s="113"/>
      <c r="F23" s="1"/>
    </row>
    <row r="24" spans="1:6" s="89" customFormat="1" x14ac:dyDescent="0.25">
      <c r="A24" s="110"/>
      <c r="B24" s="111"/>
      <c r="C24" s="112"/>
      <c r="D24" s="112"/>
      <c r="E24" s="113"/>
      <c r="F24" s="1"/>
    </row>
    <row r="25" spans="1:6" s="89" customFormat="1" hidden="1" x14ac:dyDescent="0.25">
      <c r="A25" s="124"/>
      <c r="B25" s="125"/>
      <c r="C25" s="126"/>
      <c r="D25" s="126"/>
      <c r="E25" s="127"/>
      <c r="F25" s="1"/>
    </row>
    <row r="26" spans="1:6" ht="19.5" customHeight="1" x14ac:dyDescent="0.25">
      <c r="A26" s="128" t="s">
        <v>154</v>
      </c>
      <c r="B26" s="129">
        <f>SUM(B12:B25)</f>
        <v>1906.2999999999997</v>
      </c>
      <c r="C26" s="130" t="str">
        <f>IF(SUBTOTAL(3,B12:B25)=SUBTOTAL(103,B12:B25),'Summary and sign-off'!$A$47,'Summary and sign-off'!$A$48)</f>
        <v>Check - there are no hidden rows with data</v>
      </c>
      <c r="D26" s="164" t="str">
        <f>IF('Summary and sign-off'!F54='Summary and sign-off'!F53,'Summary and sign-off'!A50,'Summary and sign-off'!A49)</f>
        <v>Check - each entry provides sufficient information</v>
      </c>
      <c r="E26" s="164"/>
      <c r="F26" s="48"/>
    </row>
    <row r="27" spans="1:6" ht="10.5" customHeight="1" x14ac:dyDescent="0.3">
      <c r="A27" s="29"/>
      <c r="B27" s="24"/>
      <c r="C27" s="29"/>
      <c r="D27" s="29"/>
      <c r="E27" s="29"/>
      <c r="F27" s="29"/>
    </row>
    <row r="28" spans="1:6" ht="24.75" customHeight="1" x14ac:dyDescent="0.35">
      <c r="A28" s="165" t="s">
        <v>92</v>
      </c>
      <c r="B28" s="165"/>
      <c r="C28" s="165"/>
      <c r="D28" s="165"/>
      <c r="E28" s="165"/>
      <c r="F28" s="49"/>
    </row>
    <row r="29" spans="1:6" ht="27" customHeight="1" x14ac:dyDescent="0.25">
      <c r="A29" s="37" t="s">
        <v>49</v>
      </c>
      <c r="B29" s="37" t="s">
        <v>31</v>
      </c>
      <c r="C29" s="37" t="s">
        <v>146</v>
      </c>
      <c r="D29" s="37" t="s">
        <v>102</v>
      </c>
      <c r="E29" s="37" t="s">
        <v>76</v>
      </c>
      <c r="F29" s="50"/>
    </row>
    <row r="30" spans="1:6" s="89" customFormat="1" hidden="1" x14ac:dyDescent="0.25">
      <c r="A30" s="114"/>
      <c r="B30" s="111"/>
      <c r="C30" s="112"/>
      <c r="D30" s="112"/>
      <c r="E30" s="113"/>
      <c r="F30" s="1"/>
    </row>
    <row r="31" spans="1:6" s="89" customFormat="1" x14ac:dyDescent="0.25">
      <c r="A31" s="114">
        <v>43700</v>
      </c>
      <c r="B31" s="111">
        <v>486.4</v>
      </c>
      <c r="C31" s="112" t="s">
        <v>248</v>
      </c>
      <c r="D31" s="112" t="s">
        <v>177</v>
      </c>
      <c r="E31" s="113" t="s">
        <v>178</v>
      </c>
      <c r="F31" s="1"/>
    </row>
    <row r="32" spans="1:6" s="89" customFormat="1" x14ac:dyDescent="0.25">
      <c r="A32" s="114">
        <v>43705</v>
      </c>
      <c r="B32" s="111">
        <v>34.24</v>
      </c>
      <c r="C32" s="112" t="s">
        <v>174</v>
      </c>
      <c r="D32" s="112" t="s">
        <v>183</v>
      </c>
      <c r="E32" s="113" t="s">
        <v>171</v>
      </c>
      <c r="F32" s="1"/>
    </row>
    <row r="33" spans="1:6" s="89" customFormat="1" ht="13.5" customHeight="1" x14ac:dyDescent="0.25">
      <c r="A33" s="114">
        <v>43705</v>
      </c>
      <c r="B33" s="111">
        <v>80.930000000000007</v>
      </c>
      <c r="C33" s="112" t="s">
        <v>174</v>
      </c>
      <c r="D33" s="112" t="s">
        <v>182</v>
      </c>
      <c r="E33" s="113" t="s">
        <v>176</v>
      </c>
      <c r="F33" s="1"/>
    </row>
    <row r="34" spans="1:6" s="89" customFormat="1" ht="13.5" customHeight="1" x14ac:dyDescent="0.25">
      <c r="A34" s="114">
        <v>43705</v>
      </c>
      <c r="B34" s="111">
        <v>178.33</v>
      </c>
      <c r="C34" s="112" t="s">
        <v>174</v>
      </c>
      <c r="D34" s="112" t="s">
        <v>181</v>
      </c>
      <c r="E34" s="113" t="s">
        <v>176</v>
      </c>
      <c r="F34" s="1"/>
    </row>
    <row r="35" spans="1:6" s="89" customFormat="1" ht="13.5" customHeight="1" x14ac:dyDescent="0.25">
      <c r="A35" s="114">
        <v>43706</v>
      </c>
      <c r="B35" s="111">
        <v>76.709999999999994</v>
      </c>
      <c r="C35" s="112" t="s">
        <v>174</v>
      </c>
      <c r="D35" s="112" t="s">
        <v>184</v>
      </c>
      <c r="E35" s="113" t="s">
        <v>176</v>
      </c>
      <c r="F35" s="1"/>
    </row>
    <row r="36" spans="1:6" s="89" customFormat="1" ht="13.5" customHeight="1" x14ac:dyDescent="0.25">
      <c r="A36" s="114">
        <v>43706</v>
      </c>
      <c r="B36" s="111">
        <v>36.57</v>
      </c>
      <c r="C36" s="112" t="s">
        <v>174</v>
      </c>
      <c r="D36" s="112" t="s">
        <v>185</v>
      </c>
      <c r="E36" s="113" t="s">
        <v>171</v>
      </c>
      <c r="F36" s="1"/>
    </row>
    <row r="37" spans="1:6" s="89" customFormat="1" ht="13.5" customHeight="1" x14ac:dyDescent="0.25">
      <c r="A37" s="114">
        <v>43706</v>
      </c>
      <c r="B37" s="111">
        <v>14.34</v>
      </c>
      <c r="C37" s="112" t="s">
        <v>174</v>
      </c>
      <c r="D37" s="112" t="s">
        <v>213</v>
      </c>
      <c r="E37" s="113" t="s">
        <v>176</v>
      </c>
      <c r="F37" s="1"/>
    </row>
    <row r="38" spans="1:6" s="89" customFormat="1" ht="13.5" customHeight="1" x14ac:dyDescent="0.25">
      <c r="A38" s="114">
        <v>43706</v>
      </c>
      <c r="B38" s="111">
        <v>497.38</v>
      </c>
      <c r="C38" s="112" t="s">
        <v>174</v>
      </c>
      <c r="D38" s="112" t="s">
        <v>175</v>
      </c>
      <c r="E38" s="113" t="s">
        <v>176</v>
      </c>
      <c r="F38" s="1"/>
    </row>
    <row r="39" spans="1:6" s="89" customFormat="1" ht="13.5" customHeight="1" x14ac:dyDescent="0.25">
      <c r="A39" s="114">
        <v>43717</v>
      </c>
      <c r="B39" s="111">
        <v>29.57</v>
      </c>
      <c r="C39" s="112" t="s">
        <v>249</v>
      </c>
      <c r="D39" s="112" t="s">
        <v>173</v>
      </c>
      <c r="E39" s="113" t="s">
        <v>171</v>
      </c>
      <c r="F39" s="1"/>
    </row>
    <row r="40" spans="1:6" s="89" customFormat="1" ht="13.5" customHeight="1" x14ac:dyDescent="0.25">
      <c r="A40" s="114">
        <v>43717</v>
      </c>
      <c r="B40" s="111">
        <v>390.31</v>
      </c>
      <c r="C40" s="112" t="s">
        <v>249</v>
      </c>
      <c r="D40" s="112" t="s">
        <v>179</v>
      </c>
      <c r="E40" s="113" t="s">
        <v>180</v>
      </c>
      <c r="F40" s="1"/>
    </row>
    <row r="41" spans="1:6" s="89" customFormat="1" ht="13.5" customHeight="1" x14ac:dyDescent="0.25">
      <c r="A41" s="114">
        <v>43727</v>
      </c>
      <c r="B41" s="111">
        <v>46.06</v>
      </c>
      <c r="C41" s="112" t="s">
        <v>188</v>
      </c>
      <c r="D41" s="112" t="s">
        <v>183</v>
      </c>
      <c r="E41" s="113" t="s">
        <v>171</v>
      </c>
      <c r="F41" s="1"/>
    </row>
    <row r="42" spans="1:6" s="89" customFormat="1" ht="13.5" customHeight="1" x14ac:dyDescent="0.25">
      <c r="A42" s="114">
        <v>43727</v>
      </c>
      <c r="B42" s="111">
        <v>155.63</v>
      </c>
      <c r="C42" s="112" t="s">
        <v>188</v>
      </c>
      <c r="D42" s="112" t="s">
        <v>187</v>
      </c>
      <c r="E42" s="113" t="s">
        <v>189</v>
      </c>
      <c r="F42" s="1"/>
    </row>
    <row r="43" spans="1:6" s="89" customFormat="1" ht="13.5" customHeight="1" x14ac:dyDescent="0.25">
      <c r="A43" s="114">
        <v>43727</v>
      </c>
      <c r="B43" s="111">
        <v>17.329999999999998</v>
      </c>
      <c r="C43" s="112" t="s">
        <v>188</v>
      </c>
      <c r="D43" s="112" t="s">
        <v>190</v>
      </c>
      <c r="E43" s="113" t="s">
        <v>189</v>
      </c>
      <c r="F43" s="1"/>
    </row>
    <row r="44" spans="1:6" s="89" customFormat="1" ht="13.5" customHeight="1" x14ac:dyDescent="0.25">
      <c r="A44" s="114">
        <v>43741</v>
      </c>
      <c r="B44" s="111">
        <v>42.97</v>
      </c>
      <c r="C44" s="112" t="s">
        <v>248</v>
      </c>
      <c r="D44" s="112" t="s">
        <v>198</v>
      </c>
      <c r="E44" s="113" t="s">
        <v>171</v>
      </c>
      <c r="F44" s="1"/>
    </row>
    <row r="45" spans="1:6" s="89" customFormat="1" ht="13.5" customHeight="1" x14ac:dyDescent="0.25">
      <c r="A45" s="114">
        <v>43741</v>
      </c>
      <c r="B45" s="111">
        <v>529.6</v>
      </c>
      <c r="C45" s="112" t="s">
        <v>248</v>
      </c>
      <c r="D45" s="112" t="s">
        <v>177</v>
      </c>
      <c r="E45" s="113" t="s">
        <v>178</v>
      </c>
      <c r="F45" s="1"/>
    </row>
    <row r="46" spans="1:6" s="89" customFormat="1" ht="13.5" customHeight="1" x14ac:dyDescent="0.25">
      <c r="A46" s="114">
        <v>43741</v>
      </c>
      <c r="B46" s="111">
        <v>40.4</v>
      </c>
      <c r="C46" s="112" t="s">
        <v>248</v>
      </c>
      <c r="D46" s="112" t="s">
        <v>200</v>
      </c>
      <c r="E46" s="113" t="s">
        <v>178</v>
      </c>
      <c r="F46" s="1"/>
    </row>
    <row r="47" spans="1:6" s="89" customFormat="1" ht="13.5" customHeight="1" x14ac:dyDescent="0.25">
      <c r="A47" s="114">
        <v>43741</v>
      </c>
      <c r="B47" s="111">
        <v>151.97999999999999</v>
      </c>
      <c r="C47" s="112" t="s">
        <v>247</v>
      </c>
      <c r="D47" s="112" t="s">
        <v>193</v>
      </c>
      <c r="E47" s="113" t="s">
        <v>178</v>
      </c>
      <c r="F47" s="1"/>
    </row>
    <row r="48" spans="1:6" s="89" customFormat="1" ht="13.5" customHeight="1" x14ac:dyDescent="0.25">
      <c r="A48" s="114">
        <v>43742</v>
      </c>
      <c r="B48" s="111">
        <v>44.67</v>
      </c>
      <c r="C48" s="112" t="s">
        <v>248</v>
      </c>
      <c r="D48" s="112" t="s">
        <v>185</v>
      </c>
      <c r="E48" s="113" t="s">
        <v>171</v>
      </c>
      <c r="F48" s="1"/>
    </row>
    <row r="49" spans="1:6" s="89" customFormat="1" ht="13.5" customHeight="1" x14ac:dyDescent="0.25">
      <c r="A49" s="114">
        <v>43742</v>
      </c>
      <c r="B49" s="111">
        <v>49.93</v>
      </c>
      <c r="C49" s="112" t="s">
        <v>248</v>
      </c>
      <c r="D49" s="112" t="s">
        <v>199</v>
      </c>
      <c r="E49" s="113"/>
      <c r="F49" s="1"/>
    </row>
    <row r="50" spans="1:6" s="89" customFormat="1" ht="13.5" customHeight="1" x14ac:dyDescent="0.25">
      <c r="A50" s="114">
        <v>43763</v>
      </c>
      <c r="B50" s="111">
        <v>49.13</v>
      </c>
      <c r="C50" s="112" t="s">
        <v>249</v>
      </c>
      <c r="D50" s="112" t="s">
        <v>192</v>
      </c>
      <c r="E50" s="113" t="s">
        <v>180</v>
      </c>
      <c r="F50" s="1"/>
    </row>
    <row r="51" spans="1:6" s="89" customFormat="1" ht="13.5" customHeight="1" x14ac:dyDescent="0.25">
      <c r="A51" s="114">
        <v>43763</v>
      </c>
      <c r="B51" s="111">
        <v>356.93</v>
      </c>
      <c r="C51" s="112" t="s">
        <v>249</v>
      </c>
      <c r="D51" s="112" t="s">
        <v>179</v>
      </c>
      <c r="E51" s="113" t="s">
        <v>180</v>
      </c>
      <c r="F51" s="1"/>
    </row>
    <row r="52" spans="1:6" s="89" customFormat="1" ht="13.5" customHeight="1" x14ac:dyDescent="0.25">
      <c r="A52" s="114">
        <v>43763</v>
      </c>
      <c r="B52" s="111">
        <v>55.13</v>
      </c>
      <c r="C52" s="112" t="s">
        <v>249</v>
      </c>
      <c r="D52" s="112" t="s">
        <v>196</v>
      </c>
      <c r="E52" s="113" t="s">
        <v>180</v>
      </c>
      <c r="F52" s="1"/>
    </row>
    <row r="53" spans="1:6" s="89" customFormat="1" ht="13.5" customHeight="1" x14ac:dyDescent="0.25">
      <c r="A53" s="114">
        <v>43763</v>
      </c>
      <c r="B53" s="111">
        <v>31.3</v>
      </c>
      <c r="C53" s="112" t="s">
        <v>249</v>
      </c>
      <c r="D53" s="112" t="s">
        <v>173</v>
      </c>
      <c r="E53" s="113" t="s">
        <v>171</v>
      </c>
      <c r="F53" s="1"/>
    </row>
    <row r="54" spans="1:6" s="89" customFormat="1" ht="13.5" customHeight="1" x14ac:dyDescent="0.25">
      <c r="A54" s="114">
        <v>43769</v>
      </c>
      <c r="B54" s="111">
        <v>231.19</v>
      </c>
      <c r="C54" s="112" t="s">
        <v>195</v>
      </c>
      <c r="D54" s="112" t="s">
        <v>210</v>
      </c>
      <c r="E54" s="113" t="s">
        <v>176</v>
      </c>
      <c r="F54" s="1"/>
    </row>
    <row r="55" spans="1:6" s="89" customFormat="1" ht="13.5" customHeight="1" x14ac:dyDescent="0.25">
      <c r="A55" s="114">
        <v>43769</v>
      </c>
      <c r="B55" s="111">
        <v>100.24</v>
      </c>
      <c r="C55" s="112" t="s">
        <v>195</v>
      </c>
      <c r="D55" s="112" t="s">
        <v>197</v>
      </c>
      <c r="E55" s="113" t="s">
        <v>176</v>
      </c>
      <c r="F55" s="1"/>
    </row>
    <row r="56" spans="1:6" s="89" customFormat="1" ht="13.5" customHeight="1" x14ac:dyDescent="0.25">
      <c r="A56" s="114">
        <v>43770</v>
      </c>
      <c r="B56" s="111">
        <v>52.03</v>
      </c>
      <c r="C56" s="112" t="s">
        <v>195</v>
      </c>
      <c r="D56" s="112" t="s">
        <v>207</v>
      </c>
      <c r="E56" s="113" t="s">
        <v>176</v>
      </c>
      <c r="F56" s="1"/>
    </row>
    <row r="57" spans="1:6" s="89" customFormat="1" ht="13.5" customHeight="1" x14ac:dyDescent="0.25">
      <c r="A57" s="114">
        <v>43770</v>
      </c>
      <c r="B57" s="111">
        <v>576.51</v>
      </c>
      <c r="C57" s="112" t="s">
        <v>250</v>
      </c>
      <c r="D57" s="112" t="s">
        <v>211</v>
      </c>
      <c r="E57" s="113" t="s">
        <v>178</v>
      </c>
      <c r="F57" s="1"/>
    </row>
    <row r="58" spans="1:6" s="89" customFormat="1" ht="13.5" customHeight="1" x14ac:dyDescent="0.25">
      <c r="A58" s="114">
        <v>43770</v>
      </c>
      <c r="B58" s="111">
        <v>62.61</v>
      </c>
      <c r="C58" s="112" t="s">
        <v>251</v>
      </c>
      <c r="D58" s="112" t="s">
        <v>173</v>
      </c>
      <c r="E58" s="113" t="s">
        <v>171</v>
      </c>
      <c r="F58" s="1"/>
    </row>
    <row r="59" spans="1:6" s="89" customFormat="1" ht="13.5" customHeight="1" x14ac:dyDescent="0.25">
      <c r="A59" s="114">
        <v>43770</v>
      </c>
      <c r="B59" s="111">
        <v>39.75</v>
      </c>
      <c r="C59" s="112" t="s">
        <v>248</v>
      </c>
      <c r="D59" s="112" t="s">
        <v>200</v>
      </c>
      <c r="E59" s="113" t="s">
        <v>178</v>
      </c>
      <c r="F59" s="1"/>
    </row>
    <row r="60" spans="1:6" s="89" customFormat="1" ht="13.5" customHeight="1" x14ac:dyDescent="0.25">
      <c r="A60" s="114">
        <v>43770</v>
      </c>
      <c r="B60" s="111">
        <v>43.57</v>
      </c>
      <c r="C60" s="112" t="s">
        <v>248</v>
      </c>
      <c r="D60" s="112" t="s">
        <v>199</v>
      </c>
      <c r="E60" s="113" t="s">
        <v>178</v>
      </c>
      <c r="F60" s="1"/>
    </row>
    <row r="61" spans="1:6" s="89" customFormat="1" ht="12.75" customHeight="1" x14ac:dyDescent="0.25">
      <c r="A61" s="114">
        <v>43791</v>
      </c>
      <c r="B61" s="111">
        <v>45.14</v>
      </c>
      <c r="C61" s="112" t="s">
        <v>249</v>
      </c>
      <c r="D61" s="112" t="s">
        <v>198</v>
      </c>
      <c r="E61" s="113" t="s">
        <v>171</v>
      </c>
      <c r="F61" s="1"/>
    </row>
    <row r="62" spans="1:6" s="89" customFormat="1" ht="12.75" customHeight="1" x14ac:dyDescent="0.25">
      <c r="A62" s="114">
        <v>43791</v>
      </c>
      <c r="B62" s="111">
        <v>242.08</v>
      </c>
      <c r="C62" s="112" t="s">
        <v>249</v>
      </c>
      <c r="D62" s="112" t="s">
        <v>214</v>
      </c>
      <c r="E62" s="113" t="s">
        <v>180</v>
      </c>
      <c r="F62" s="1"/>
    </row>
    <row r="63" spans="1:6" s="89" customFormat="1" ht="25" x14ac:dyDescent="0.25">
      <c r="A63" s="114">
        <v>43791</v>
      </c>
      <c r="B63" s="111">
        <v>140.84</v>
      </c>
      <c r="C63" s="112" t="s">
        <v>246</v>
      </c>
      <c r="D63" s="112" t="s">
        <v>252</v>
      </c>
      <c r="E63" s="113" t="s">
        <v>180</v>
      </c>
      <c r="F63" s="1"/>
    </row>
    <row r="64" spans="1:6" s="89" customFormat="1" ht="12.75" customHeight="1" x14ac:dyDescent="0.25">
      <c r="A64" s="114">
        <v>43808</v>
      </c>
      <c r="B64" s="111">
        <v>399.43</v>
      </c>
      <c r="C64" s="112" t="s">
        <v>253</v>
      </c>
      <c r="D64" s="112" t="s">
        <v>177</v>
      </c>
      <c r="E64" s="113" t="s">
        <v>178</v>
      </c>
      <c r="F64" s="1"/>
    </row>
    <row r="65" spans="1:6" s="89" customFormat="1" ht="12.75" customHeight="1" x14ac:dyDescent="0.25">
      <c r="A65" s="114">
        <v>43808</v>
      </c>
      <c r="B65" s="111">
        <v>45.75</v>
      </c>
      <c r="C65" s="112" t="s">
        <v>253</v>
      </c>
      <c r="D65" s="112" t="s">
        <v>199</v>
      </c>
      <c r="E65" s="113" t="s">
        <v>178</v>
      </c>
      <c r="F65" s="1"/>
    </row>
    <row r="66" spans="1:6" s="89" customFormat="1" ht="12.75" customHeight="1" x14ac:dyDescent="0.25">
      <c r="A66" s="114">
        <v>43808</v>
      </c>
      <c r="B66" s="111">
        <v>31.3</v>
      </c>
      <c r="C66" s="112" t="s">
        <v>253</v>
      </c>
      <c r="D66" s="112" t="s">
        <v>173</v>
      </c>
      <c r="E66" s="113" t="s">
        <v>171</v>
      </c>
      <c r="F66" s="1"/>
    </row>
    <row r="67" spans="1:6" s="89" customFormat="1" ht="25" x14ac:dyDescent="0.25">
      <c r="A67" s="114">
        <v>43873</v>
      </c>
      <c r="B67" s="111">
        <v>221.05</v>
      </c>
      <c r="C67" s="112" t="s">
        <v>255</v>
      </c>
      <c r="D67" s="112" t="s">
        <v>216</v>
      </c>
      <c r="E67" s="113" t="s">
        <v>217</v>
      </c>
      <c r="F67" s="1"/>
    </row>
    <row r="68" spans="1:6" s="89" customFormat="1" ht="25" x14ac:dyDescent="0.25">
      <c r="A68" s="114">
        <v>43873</v>
      </c>
      <c r="B68" s="111">
        <v>245.52</v>
      </c>
      <c r="C68" s="112" t="s">
        <v>254</v>
      </c>
      <c r="D68" s="112" t="s">
        <v>227</v>
      </c>
      <c r="E68" s="113" t="s">
        <v>217</v>
      </c>
      <c r="F68" s="1"/>
    </row>
    <row r="69" spans="1:6" s="89" customFormat="1" ht="25" x14ac:dyDescent="0.25">
      <c r="A69" s="114">
        <v>43874</v>
      </c>
      <c r="B69" s="111">
        <v>205.52</v>
      </c>
      <c r="C69" s="112" t="s">
        <v>254</v>
      </c>
      <c r="D69" s="112" t="s">
        <v>218</v>
      </c>
      <c r="E69" s="113" t="s">
        <v>217</v>
      </c>
      <c r="F69" s="1"/>
    </row>
    <row r="70" spans="1:6" s="89" customFormat="1" ht="25" x14ac:dyDescent="0.25">
      <c r="A70" s="114">
        <v>43873</v>
      </c>
      <c r="B70" s="111">
        <v>36.700000000000003</v>
      </c>
      <c r="C70" s="112" t="s">
        <v>255</v>
      </c>
      <c r="D70" s="112" t="s">
        <v>225</v>
      </c>
      <c r="E70" s="113" t="s">
        <v>217</v>
      </c>
      <c r="F70" s="1"/>
    </row>
    <row r="71" spans="1:6" s="89" customFormat="1" ht="25" x14ac:dyDescent="0.25">
      <c r="A71" s="114">
        <v>43874</v>
      </c>
      <c r="B71" s="111">
        <v>32.54</v>
      </c>
      <c r="C71" s="112" t="s">
        <v>254</v>
      </c>
      <c r="D71" s="112" t="s">
        <v>226</v>
      </c>
      <c r="E71" s="113" t="s">
        <v>217</v>
      </c>
      <c r="F71" s="1"/>
    </row>
    <row r="72" spans="1:6" s="89" customFormat="1" x14ac:dyDescent="0.25">
      <c r="A72" s="114">
        <v>43892</v>
      </c>
      <c r="B72" s="111">
        <v>308.08999999999997</v>
      </c>
      <c r="C72" s="112" t="s">
        <v>249</v>
      </c>
      <c r="D72" s="112" t="s">
        <v>179</v>
      </c>
      <c r="E72" s="113" t="s">
        <v>180</v>
      </c>
      <c r="F72" s="1"/>
    </row>
    <row r="73" spans="1:6" s="89" customFormat="1" x14ac:dyDescent="0.25">
      <c r="A73" s="114">
        <v>43892</v>
      </c>
      <c r="B73" s="111">
        <v>31.3</v>
      </c>
      <c r="C73" s="112" t="s">
        <v>249</v>
      </c>
      <c r="D73" s="112" t="s">
        <v>228</v>
      </c>
      <c r="E73" s="113" t="s">
        <v>180</v>
      </c>
      <c r="F73" s="1"/>
    </row>
    <row r="74" spans="1:6" s="89" customFormat="1" x14ac:dyDescent="0.25">
      <c r="A74" s="114">
        <v>43906</v>
      </c>
      <c r="B74" s="111">
        <v>380.12</v>
      </c>
      <c r="C74" s="112" t="s">
        <v>248</v>
      </c>
      <c r="D74" s="112" t="s">
        <v>177</v>
      </c>
      <c r="E74" s="113" t="s">
        <v>178</v>
      </c>
      <c r="F74" s="1"/>
    </row>
    <row r="75" spans="1:6" s="89" customFormat="1" x14ac:dyDescent="0.25">
      <c r="A75" s="114">
        <v>43906</v>
      </c>
      <c r="B75" s="111">
        <v>147.83000000000001</v>
      </c>
      <c r="C75" s="112" t="s">
        <v>245</v>
      </c>
      <c r="D75" s="112" t="s">
        <v>229</v>
      </c>
      <c r="E75" s="113" t="s">
        <v>178</v>
      </c>
      <c r="F75" s="1"/>
    </row>
    <row r="76" spans="1:6" s="89" customFormat="1" x14ac:dyDescent="0.25">
      <c r="A76" s="114">
        <v>43907</v>
      </c>
      <c r="B76" s="111">
        <v>52.83</v>
      </c>
      <c r="C76" s="112" t="s">
        <v>248</v>
      </c>
      <c r="D76" s="112" t="s">
        <v>230</v>
      </c>
      <c r="E76" s="113" t="s">
        <v>178</v>
      </c>
      <c r="F76" s="1"/>
    </row>
    <row r="77" spans="1:6" s="89" customFormat="1" x14ac:dyDescent="0.25">
      <c r="A77" s="114">
        <v>43907</v>
      </c>
      <c r="B77" s="111">
        <v>40.39</v>
      </c>
      <c r="C77" s="112" t="s">
        <v>248</v>
      </c>
      <c r="D77" s="112" t="s">
        <v>231</v>
      </c>
      <c r="E77" s="113" t="s">
        <v>178</v>
      </c>
      <c r="F77" s="1"/>
    </row>
    <row r="78" spans="1:6" s="89" customFormat="1" x14ac:dyDescent="0.25">
      <c r="A78" s="114">
        <v>43985</v>
      </c>
      <c r="B78" s="111">
        <v>158.01</v>
      </c>
      <c r="C78" s="112" t="s">
        <v>258</v>
      </c>
      <c r="D78" s="112" t="s">
        <v>232</v>
      </c>
      <c r="E78" s="113" t="s">
        <v>171</v>
      </c>
      <c r="F78" s="1"/>
    </row>
    <row r="79" spans="1:6" s="89" customFormat="1" ht="25" x14ac:dyDescent="0.25">
      <c r="A79" s="114">
        <v>43992</v>
      </c>
      <c r="B79" s="111">
        <v>140.86000000000001</v>
      </c>
      <c r="C79" s="112" t="s">
        <v>256</v>
      </c>
      <c r="D79" s="112" t="s">
        <v>234</v>
      </c>
      <c r="E79" s="113" t="s">
        <v>178</v>
      </c>
      <c r="F79" s="1"/>
    </row>
    <row r="80" spans="1:6" s="89" customFormat="1" ht="25" x14ac:dyDescent="0.25">
      <c r="A80" s="114">
        <v>43992</v>
      </c>
      <c r="B80" s="111">
        <v>173.48</v>
      </c>
      <c r="C80" s="112" t="s">
        <v>257</v>
      </c>
      <c r="D80" s="112" t="s">
        <v>233</v>
      </c>
      <c r="E80" s="113" t="s">
        <v>237</v>
      </c>
      <c r="F80" s="1"/>
    </row>
    <row r="81" spans="1:6" s="89" customFormat="1" ht="25" x14ac:dyDescent="0.25">
      <c r="A81" s="114">
        <v>43992</v>
      </c>
      <c r="B81" s="111">
        <v>48.51</v>
      </c>
      <c r="C81" s="112" t="s">
        <v>256</v>
      </c>
      <c r="D81" s="112" t="s">
        <v>235</v>
      </c>
      <c r="E81" s="113" t="s">
        <v>171</v>
      </c>
      <c r="F81" s="1"/>
    </row>
    <row r="82" spans="1:6" s="89" customFormat="1" ht="25" x14ac:dyDescent="0.25">
      <c r="A82" s="114">
        <v>43994</v>
      </c>
      <c r="B82" s="111">
        <v>41.93</v>
      </c>
      <c r="C82" s="112" t="s">
        <v>256</v>
      </c>
      <c r="D82" s="112" t="s">
        <v>236</v>
      </c>
      <c r="E82" s="113" t="s">
        <v>171</v>
      </c>
      <c r="F82" s="1"/>
    </row>
    <row r="83" spans="1:6" s="89" customFormat="1" x14ac:dyDescent="0.25">
      <c r="A83" s="114"/>
      <c r="B83" s="111"/>
      <c r="C83" s="112"/>
      <c r="D83" s="112"/>
      <c r="E83" s="113"/>
      <c r="F83" s="1"/>
    </row>
    <row r="84" spans="1:6" s="89" customFormat="1" x14ac:dyDescent="0.25">
      <c r="A84" s="114"/>
      <c r="B84" s="111"/>
      <c r="C84" s="112"/>
      <c r="D84" s="112"/>
      <c r="E84" s="113"/>
      <c r="F84" s="1"/>
    </row>
    <row r="85" spans="1:6" s="89" customFormat="1" hidden="1" x14ac:dyDescent="0.25">
      <c r="A85" s="114"/>
      <c r="B85" s="111"/>
      <c r="C85" s="112"/>
      <c r="D85" s="112"/>
      <c r="E85" s="113"/>
      <c r="F85" s="1"/>
    </row>
    <row r="86" spans="1:6" ht="19.5" customHeight="1" x14ac:dyDescent="0.25">
      <c r="A86" s="128" t="s">
        <v>155</v>
      </c>
      <c r="B86" s="129">
        <f>SUM(B30:B85)</f>
        <v>7670.9600000000009</v>
      </c>
      <c r="C86" s="130" t="str">
        <f>IF(SUBTOTAL(3,B30:B85)=SUBTOTAL(103,B30:B85),'Summary and sign-off'!$A$47,'Summary and sign-off'!$A$48)</f>
        <v>Check - there are no hidden rows with data</v>
      </c>
      <c r="D86" s="164" t="str">
        <f>IF('Summary and sign-off'!F55='Summary and sign-off'!F53,'Summary and sign-off'!A50,'Summary and sign-off'!A49)</f>
        <v>Check - each entry provides sufficient information</v>
      </c>
      <c r="E86" s="164"/>
      <c r="F86" s="48"/>
    </row>
    <row r="87" spans="1:6" ht="10.5" customHeight="1" x14ac:dyDescent="0.3">
      <c r="A87" s="29"/>
      <c r="B87" s="24"/>
      <c r="C87" s="29"/>
      <c r="D87" s="29"/>
      <c r="E87" s="29"/>
      <c r="F87" s="29"/>
    </row>
    <row r="88" spans="1:6" ht="24.75" customHeight="1" x14ac:dyDescent="0.25">
      <c r="A88" s="165" t="s">
        <v>44</v>
      </c>
      <c r="B88" s="165"/>
      <c r="C88" s="165"/>
      <c r="D88" s="165"/>
      <c r="E88" s="165"/>
      <c r="F88" s="48"/>
    </row>
    <row r="89" spans="1:6" ht="27" customHeight="1" x14ac:dyDescent="0.25">
      <c r="A89" s="37" t="s">
        <v>49</v>
      </c>
      <c r="B89" s="37" t="s">
        <v>31</v>
      </c>
      <c r="C89" s="37" t="s">
        <v>147</v>
      </c>
      <c r="D89" s="37" t="s">
        <v>88</v>
      </c>
      <c r="E89" s="37" t="s">
        <v>76</v>
      </c>
      <c r="F89" s="51"/>
    </row>
    <row r="90" spans="1:6" s="89" customFormat="1" hidden="1" x14ac:dyDescent="0.25">
      <c r="A90" s="114"/>
      <c r="B90" s="111"/>
      <c r="C90" s="112"/>
      <c r="D90" s="112"/>
      <c r="E90" s="113"/>
      <c r="F90" s="1"/>
    </row>
    <row r="91" spans="1:6" s="89" customFormat="1" x14ac:dyDescent="0.25">
      <c r="A91" s="114"/>
      <c r="B91" s="111"/>
      <c r="C91" s="112"/>
      <c r="D91" s="112"/>
      <c r="E91" s="113"/>
      <c r="F91" s="1"/>
    </row>
    <row r="92" spans="1:6" s="89" customFormat="1" x14ac:dyDescent="0.25">
      <c r="A92" s="114"/>
      <c r="B92" s="111"/>
      <c r="C92" s="112"/>
      <c r="D92" s="112"/>
      <c r="E92" s="113"/>
      <c r="F92" s="1"/>
    </row>
    <row r="93" spans="1:6" s="89" customFormat="1" x14ac:dyDescent="0.25">
      <c r="A93" s="114"/>
      <c r="B93" s="111"/>
      <c r="C93" s="112"/>
      <c r="D93" s="112"/>
      <c r="E93" s="113"/>
      <c r="F93" s="1"/>
    </row>
    <row r="94" spans="1:6" s="89" customFormat="1" x14ac:dyDescent="0.25">
      <c r="A94" s="114"/>
      <c r="B94" s="111"/>
      <c r="C94" s="112"/>
      <c r="D94" s="112"/>
      <c r="E94" s="113"/>
      <c r="F94" s="1"/>
    </row>
    <row r="95" spans="1:6" s="89" customFormat="1" x14ac:dyDescent="0.25">
      <c r="A95" s="114"/>
      <c r="B95" s="111"/>
      <c r="C95" s="112"/>
      <c r="D95" s="112"/>
      <c r="E95" s="113"/>
      <c r="F95" s="1"/>
    </row>
    <row r="96" spans="1:6" s="89" customFormat="1" x14ac:dyDescent="0.25">
      <c r="A96" s="114"/>
      <c r="B96" s="111"/>
      <c r="C96" s="112"/>
      <c r="D96" s="112"/>
      <c r="E96" s="113"/>
      <c r="F96" s="1"/>
    </row>
    <row r="97" spans="1:6" s="89" customFormat="1" x14ac:dyDescent="0.25">
      <c r="A97" s="114"/>
      <c r="B97" s="111"/>
      <c r="C97" s="112"/>
      <c r="D97" s="112"/>
      <c r="E97" s="113"/>
      <c r="F97" s="1"/>
    </row>
    <row r="98" spans="1:6" s="89" customFormat="1" x14ac:dyDescent="0.25">
      <c r="A98" s="114"/>
      <c r="B98" s="111"/>
      <c r="C98" s="112"/>
      <c r="D98" s="112"/>
      <c r="E98" s="113"/>
      <c r="F98" s="1"/>
    </row>
    <row r="99" spans="1:6" s="89" customFormat="1" hidden="1" x14ac:dyDescent="0.25">
      <c r="A99" s="114"/>
      <c r="B99" s="111"/>
      <c r="C99" s="112"/>
      <c r="D99" s="112"/>
      <c r="E99" s="113"/>
      <c r="F99" s="1"/>
    </row>
    <row r="100" spans="1:6" ht="19.5" customHeight="1" x14ac:dyDescent="0.25">
      <c r="A100" s="128" t="s">
        <v>152</v>
      </c>
      <c r="B100" s="129">
        <f>SUM(B90:B99)</f>
        <v>0</v>
      </c>
      <c r="C100" s="130" t="str">
        <f>IF(SUBTOTAL(3,B90:B99)=SUBTOTAL(103,B90:B99),'Summary and sign-off'!$A$47,'Summary and sign-off'!$A$48)</f>
        <v>Check - there are no hidden rows with data</v>
      </c>
      <c r="D100" s="164" t="str">
        <f>IF('Summary and sign-off'!F56='Summary and sign-off'!F53,'Summary and sign-off'!A50,'Summary and sign-off'!A49)</f>
        <v>Check - each entry provides sufficient information</v>
      </c>
      <c r="E100" s="164"/>
      <c r="F100" s="48"/>
    </row>
    <row r="101" spans="1:6" ht="10.5" customHeight="1" x14ac:dyDescent="0.3">
      <c r="A101" s="29"/>
      <c r="B101" s="97"/>
      <c r="C101" s="24"/>
      <c r="D101" s="29"/>
      <c r="E101" s="29"/>
      <c r="F101" s="29"/>
    </row>
    <row r="102" spans="1:6" ht="34.5" customHeight="1" x14ac:dyDescent="0.25">
      <c r="A102" s="52" t="s">
        <v>1</v>
      </c>
      <c r="B102" s="98">
        <f>B26+B86+B100</f>
        <v>9577.26</v>
      </c>
      <c r="C102" s="53"/>
      <c r="D102" s="53"/>
      <c r="E102" s="53"/>
      <c r="F102" s="28"/>
    </row>
    <row r="103" spans="1:6" ht="13" x14ac:dyDescent="0.3">
      <c r="A103" s="29"/>
      <c r="B103" s="24"/>
      <c r="C103" s="29"/>
      <c r="D103" s="29"/>
      <c r="E103" s="29"/>
      <c r="F103" s="29"/>
    </row>
    <row r="104" spans="1:6" ht="13" x14ac:dyDescent="0.3">
      <c r="A104" s="54" t="s">
        <v>8</v>
      </c>
      <c r="B104" s="27"/>
      <c r="C104" s="28"/>
      <c r="D104" s="28"/>
      <c r="E104" s="28"/>
      <c r="F104" s="29"/>
    </row>
    <row r="105" spans="1:6" ht="12.65" customHeight="1" x14ac:dyDescent="0.25">
      <c r="A105" s="25" t="s">
        <v>50</v>
      </c>
      <c r="B105" s="55"/>
      <c r="C105" s="55"/>
      <c r="D105" s="34"/>
      <c r="E105" s="34"/>
      <c r="F105" s="29"/>
    </row>
    <row r="106" spans="1:6" ht="13" customHeight="1" x14ac:dyDescent="0.25">
      <c r="A106" s="33" t="s">
        <v>156</v>
      </c>
      <c r="B106" s="29"/>
      <c r="C106" s="34"/>
      <c r="D106" s="29"/>
      <c r="E106" s="34"/>
      <c r="F106" s="29"/>
    </row>
    <row r="107" spans="1:6" x14ac:dyDescent="0.25">
      <c r="A107" s="33" t="s">
        <v>149</v>
      </c>
      <c r="B107" s="34"/>
      <c r="C107" s="34"/>
      <c r="D107" s="34"/>
      <c r="E107" s="56"/>
      <c r="F107" s="48"/>
    </row>
    <row r="108" spans="1:6" ht="13" x14ac:dyDescent="0.3">
      <c r="A108" s="25" t="s">
        <v>157</v>
      </c>
      <c r="B108" s="27"/>
      <c r="C108" s="28"/>
      <c r="D108" s="28"/>
      <c r="E108" s="28"/>
      <c r="F108" s="29"/>
    </row>
    <row r="109" spans="1:6" ht="13" customHeight="1" x14ac:dyDescent="0.25">
      <c r="A109" s="33" t="s">
        <v>148</v>
      </c>
      <c r="B109" s="29"/>
      <c r="C109" s="34"/>
      <c r="D109" s="29"/>
      <c r="E109" s="34"/>
      <c r="F109" s="29"/>
    </row>
    <row r="110" spans="1:6" x14ac:dyDescent="0.25">
      <c r="A110" s="33" t="s">
        <v>153</v>
      </c>
      <c r="B110" s="34"/>
      <c r="C110" s="34"/>
      <c r="D110" s="34"/>
      <c r="E110" s="56"/>
      <c r="F110" s="48"/>
    </row>
    <row r="111" spans="1:6" x14ac:dyDescent="0.25">
      <c r="A111" s="38" t="s">
        <v>165</v>
      </c>
      <c r="B111" s="38"/>
      <c r="C111" s="38"/>
      <c r="D111" s="38"/>
      <c r="E111" s="56"/>
      <c r="F111" s="48"/>
    </row>
    <row r="112" spans="1:6" x14ac:dyDescent="0.25">
      <c r="A112" s="42"/>
      <c r="B112" s="29"/>
      <c r="C112" s="29"/>
      <c r="D112" s="29"/>
      <c r="E112" s="48"/>
      <c r="F112" s="48"/>
    </row>
    <row r="113" spans="1:6" hidden="1" x14ac:dyDescent="0.25">
      <c r="A113" s="42"/>
      <c r="B113" s="29"/>
      <c r="C113" s="29"/>
      <c r="D113" s="29"/>
      <c r="E113" s="48"/>
      <c r="F113" s="48"/>
    </row>
    <row r="114" spans="1:6" hidden="1" x14ac:dyDescent="0.25"/>
    <row r="115" spans="1:6" hidden="1" x14ac:dyDescent="0.25"/>
    <row r="116" spans="1:6" hidden="1" x14ac:dyDescent="0.25"/>
    <row r="117" spans="1:6" hidden="1" x14ac:dyDescent="0.25"/>
    <row r="118" spans="1:6" ht="12.75" hidden="1" customHeight="1" x14ac:dyDescent="0.25"/>
    <row r="119" spans="1:6" hidden="1" x14ac:dyDescent="0.25"/>
    <row r="120" spans="1:6" hidden="1" x14ac:dyDescent="0.25"/>
    <row r="121" spans="1:6" hidden="1" x14ac:dyDescent="0.25">
      <c r="A121" s="57"/>
      <c r="B121" s="48"/>
      <c r="C121" s="48"/>
      <c r="D121" s="48"/>
      <c r="E121" s="48"/>
      <c r="F121" s="48"/>
    </row>
    <row r="122" spans="1:6" hidden="1" x14ac:dyDescent="0.25">
      <c r="A122" s="57"/>
      <c r="B122" s="48"/>
      <c r="C122" s="48"/>
      <c r="D122" s="48"/>
      <c r="E122" s="48"/>
      <c r="F122" s="48"/>
    </row>
    <row r="123" spans="1:6" hidden="1" x14ac:dyDescent="0.25">
      <c r="A123" s="57"/>
      <c r="B123" s="48"/>
      <c r="C123" s="48"/>
      <c r="D123" s="48"/>
      <c r="E123" s="48"/>
      <c r="F123" s="48"/>
    </row>
    <row r="124" spans="1:6" hidden="1" x14ac:dyDescent="0.25">
      <c r="A124" s="57"/>
      <c r="B124" s="48"/>
      <c r="C124" s="48"/>
      <c r="D124" s="48"/>
      <c r="E124" s="48"/>
      <c r="F124" s="48"/>
    </row>
    <row r="125" spans="1:6" hidden="1" x14ac:dyDescent="0.25">
      <c r="A125" s="57"/>
      <c r="B125" s="48"/>
      <c r="C125" s="48"/>
      <c r="D125" s="48"/>
      <c r="E125" s="48"/>
      <c r="F125" s="48"/>
    </row>
    <row r="126" spans="1:6" hidden="1" x14ac:dyDescent="0.25"/>
    <row r="127" spans="1:6" hidden="1" x14ac:dyDescent="0.25"/>
    <row r="128" spans="1:6" hidden="1" x14ac:dyDescent="0.25"/>
    <row r="129" hidden="1" x14ac:dyDescent="0.25"/>
    <row r="130" hidden="1" x14ac:dyDescent="0.25"/>
    <row r="131" hidden="1" x14ac:dyDescent="0.25"/>
    <row r="132" hidden="1"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sheetData>
  <sheetProtection sheet="1" formatCells="0" formatRows="0" insertColumns="0" insertRows="0" deleteRows="0"/>
  <mergeCells count="15">
    <mergeCell ref="B7:E7"/>
    <mergeCell ref="B5:E5"/>
    <mergeCell ref="D100:E100"/>
    <mergeCell ref="A1:E1"/>
    <mergeCell ref="A28:E28"/>
    <mergeCell ref="A88:E88"/>
    <mergeCell ref="B2:E2"/>
    <mergeCell ref="B3:E3"/>
    <mergeCell ref="B4:E4"/>
    <mergeCell ref="A8:E8"/>
    <mergeCell ref="A9:E9"/>
    <mergeCell ref="B6:E6"/>
    <mergeCell ref="D26:E26"/>
    <mergeCell ref="D86:E8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90:A99 A12:A25 A30:A8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9 A29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B90:B99 B12:B25 B30:B85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6" zoomScaleNormal="100" workbookViewId="0">
      <selection activeCell="C14" sqref="C14"/>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60" t="s">
        <v>6</v>
      </c>
      <c r="B1" s="160"/>
      <c r="C1" s="160"/>
      <c r="D1" s="160"/>
      <c r="E1" s="160"/>
      <c r="F1" s="40"/>
    </row>
    <row r="2" spans="1:6" ht="21" customHeight="1" x14ac:dyDescent="0.25">
      <c r="A2" s="4" t="s">
        <v>2</v>
      </c>
      <c r="B2" s="163" t="str">
        <f>'Summary and sign-off'!B2:F2</f>
        <v>Land Information New Zealand</v>
      </c>
      <c r="C2" s="163"/>
      <c r="D2" s="163"/>
      <c r="E2" s="163"/>
      <c r="F2" s="40"/>
    </row>
    <row r="3" spans="1:6" ht="21" customHeight="1" x14ac:dyDescent="0.25">
      <c r="A3" s="4" t="s">
        <v>3</v>
      </c>
      <c r="B3" s="163" t="str">
        <f>'Summary and sign-off'!B3:F3</f>
        <v>Gaye Searancke</v>
      </c>
      <c r="C3" s="163"/>
      <c r="D3" s="163"/>
      <c r="E3" s="163"/>
      <c r="F3" s="40"/>
    </row>
    <row r="4" spans="1:6" ht="21" customHeight="1" x14ac:dyDescent="0.25">
      <c r="A4" s="4" t="s">
        <v>77</v>
      </c>
      <c r="B4" s="163">
        <f>'Summary and sign-off'!B4:F4</f>
        <v>43696</v>
      </c>
      <c r="C4" s="163"/>
      <c r="D4" s="163"/>
      <c r="E4" s="163"/>
      <c r="F4" s="40"/>
    </row>
    <row r="5" spans="1:6" ht="21" customHeight="1" x14ac:dyDescent="0.25">
      <c r="A5" s="4" t="s">
        <v>78</v>
      </c>
      <c r="B5" s="163">
        <f>'Summary and sign-off'!B5:F5</f>
        <v>44012</v>
      </c>
      <c r="C5" s="163"/>
      <c r="D5" s="163"/>
      <c r="E5" s="163"/>
      <c r="F5" s="40"/>
    </row>
    <row r="6" spans="1:6" ht="21" customHeight="1" x14ac:dyDescent="0.25">
      <c r="A6" s="4" t="s">
        <v>29</v>
      </c>
      <c r="B6" s="158" t="s">
        <v>28</v>
      </c>
      <c r="C6" s="158"/>
      <c r="D6" s="158"/>
      <c r="E6" s="158"/>
      <c r="F6" s="40"/>
    </row>
    <row r="7" spans="1:6" ht="21" customHeight="1" x14ac:dyDescent="0.25">
      <c r="A7" s="4" t="s">
        <v>104</v>
      </c>
      <c r="B7" s="158"/>
      <c r="C7" s="158"/>
      <c r="D7" s="158"/>
      <c r="E7" s="158"/>
      <c r="F7" s="40"/>
    </row>
    <row r="8" spans="1:6" ht="35.25" customHeight="1" x14ac:dyDescent="0.35">
      <c r="A8" s="173" t="s">
        <v>158</v>
      </c>
      <c r="B8" s="173"/>
      <c r="C8" s="174"/>
      <c r="D8" s="174"/>
      <c r="E8" s="174"/>
      <c r="F8" s="44"/>
    </row>
    <row r="9" spans="1:6" ht="35.25" customHeight="1" x14ac:dyDescent="0.35">
      <c r="A9" s="171" t="s">
        <v>135</v>
      </c>
      <c r="B9" s="172"/>
      <c r="C9" s="172"/>
      <c r="D9" s="172"/>
      <c r="E9" s="172"/>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14">
        <v>43874</v>
      </c>
      <c r="B12" s="111">
        <v>196.09</v>
      </c>
      <c r="C12" s="116" t="s">
        <v>219</v>
      </c>
      <c r="D12" s="116" t="s">
        <v>220</v>
      </c>
      <c r="E12" s="117" t="s">
        <v>221</v>
      </c>
      <c r="F12" s="2"/>
    </row>
    <row r="13" spans="1:6" s="89" customFormat="1" x14ac:dyDescent="0.25">
      <c r="A13" s="114">
        <v>43874</v>
      </c>
      <c r="B13" s="111">
        <v>19.57</v>
      </c>
      <c r="C13" s="116" t="s">
        <v>219</v>
      </c>
      <c r="D13" s="116" t="s">
        <v>222</v>
      </c>
      <c r="E13" s="117" t="s">
        <v>221</v>
      </c>
      <c r="F13" s="2"/>
    </row>
    <row r="14" spans="1:6" s="89" customFormat="1" x14ac:dyDescent="0.25">
      <c r="A14" s="114">
        <v>43875</v>
      </c>
      <c r="B14" s="111">
        <v>31.74</v>
      </c>
      <c r="C14" s="116" t="s">
        <v>260</v>
      </c>
      <c r="D14" s="116" t="s">
        <v>223</v>
      </c>
      <c r="E14" s="117" t="s">
        <v>224</v>
      </c>
      <c r="F14" s="2"/>
    </row>
    <row r="15" spans="1:6" s="89" customFormat="1" x14ac:dyDescent="0.25">
      <c r="A15" s="114"/>
      <c r="B15" s="111"/>
      <c r="C15" s="116"/>
      <c r="D15" s="116"/>
      <c r="E15" s="117"/>
      <c r="F15" s="2"/>
    </row>
    <row r="16" spans="1:6" s="89" customFormat="1" x14ac:dyDescent="0.25">
      <c r="A16" s="114"/>
      <c r="B16" s="111"/>
      <c r="C16" s="116"/>
      <c r="D16" s="116"/>
      <c r="E16" s="117"/>
      <c r="F16" s="2"/>
    </row>
    <row r="17" spans="1:6" s="89" customFormat="1" x14ac:dyDescent="0.25">
      <c r="A17" s="114"/>
      <c r="B17" s="111"/>
      <c r="C17" s="116"/>
      <c r="D17" s="116"/>
      <c r="E17" s="117"/>
      <c r="F17" s="2"/>
    </row>
    <row r="18" spans="1:6" s="89" customFormat="1" x14ac:dyDescent="0.25">
      <c r="A18" s="114"/>
      <c r="B18" s="111"/>
      <c r="C18" s="116"/>
      <c r="D18" s="116"/>
      <c r="E18" s="117"/>
      <c r="F18" s="2"/>
    </row>
    <row r="19" spans="1:6" s="89" customFormat="1" x14ac:dyDescent="0.25">
      <c r="A19" s="114"/>
      <c r="B19" s="111"/>
      <c r="C19" s="116"/>
      <c r="D19" s="116"/>
      <c r="E19" s="117"/>
      <c r="F19" s="2"/>
    </row>
    <row r="20" spans="1:6" s="89" customFormat="1" x14ac:dyDescent="0.25">
      <c r="A20" s="114"/>
      <c r="B20" s="111"/>
      <c r="C20" s="116"/>
      <c r="D20" s="116"/>
      <c r="E20" s="117"/>
      <c r="F20" s="2"/>
    </row>
    <row r="21" spans="1:6" s="89" customFormat="1" x14ac:dyDescent="0.25">
      <c r="A21" s="114"/>
      <c r="B21" s="111"/>
      <c r="C21" s="116"/>
      <c r="D21" s="116"/>
      <c r="E21" s="117"/>
      <c r="F21" s="2"/>
    </row>
    <row r="22" spans="1:6" s="89" customFormat="1" x14ac:dyDescent="0.25">
      <c r="A22" s="110"/>
      <c r="B22" s="111"/>
      <c r="C22" s="116"/>
      <c r="D22" s="116"/>
      <c r="E22" s="117"/>
      <c r="F22" s="2"/>
    </row>
    <row r="23" spans="1:6" s="89" customFormat="1" x14ac:dyDescent="0.25">
      <c r="A23" s="110"/>
      <c r="B23" s="111"/>
      <c r="C23" s="116"/>
      <c r="D23" s="116"/>
      <c r="E23" s="117"/>
      <c r="F23" s="2"/>
    </row>
    <row r="24" spans="1:6" s="89" customFormat="1" ht="11.25" hidden="1" customHeight="1" x14ac:dyDescent="0.25">
      <c r="A24" s="110"/>
      <c r="B24" s="111"/>
      <c r="C24" s="116"/>
      <c r="D24" s="116"/>
      <c r="E24" s="117"/>
      <c r="F24" s="2"/>
    </row>
    <row r="25" spans="1:6" ht="34.5" customHeight="1" x14ac:dyDescent="0.25">
      <c r="A25" s="90" t="s">
        <v>129</v>
      </c>
      <c r="B25" s="102">
        <f>SUM(B11:B24)</f>
        <v>247.4</v>
      </c>
      <c r="C25" s="123" t="str">
        <f>IF(SUBTOTAL(3,B11:B24)=SUBTOTAL(103,B11:B24),'Summary and sign-off'!$A$47,'Summary and sign-off'!$A$48)</f>
        <v>Check - there are no hidden rows with data</v>
      </c>
      <c r="D25" s="164" t="str">
        <f>IF('Summary and sign-off'!F57='Summary and sign-off'!F53,'Summary and sign-off'!A50,'Summary and sign-off'!A49)</f>
        <v>Check - each entry provides sufficient information</v>
      </c>
      <c r="E25" s="164"/>
      <c r="F25" s="2"/>
    </row>
    <row r="26" spans="1:6" ht="13" x14ac:dyDescent="0.3">
      <c r="A26" s="23"/>
      <c r="B26" s="22"/>
      <c r="C26" s="22"/>
      <c r="D26" s="22"/>
      <c r="E26" s="22"/>
      <c r="F26" s="40"/>
    </row>
    <row r="27" spans="1:6" ht="13" x14ac:dyDescent="0.3">
      <c r="A27" s="23" t="s">
        <v>8</v>
      </c>
      <c r="B27" s="24"/>
      <c r="C27" s="29"/>
      <c r="D27" s="22"/>
      <c r="E27" s="22"/>
      <c r="F27" s="40"/>
    </row>
    <row r="28" spans="1:6" ht="12.75" customHeight="1" x14ac:dyDescent="0.25">
      <c r="A28" s="25" t="s">
        <v>160</v>
      </c>
      <c r="B28" s="25"/>
      <c r="C28" s="25"/>
      <c r="D28" s="25"/>
      <c r="E28" s="25"/>
      <c r="F28" s="40"/>
    </row>
    <row r="29" spans="1:6" x14ac:dyDescent="0.25">
      <c r="A29" s="25" t="s">
        <v>159</v>
      </c>
      <c r="B29" s="33"/>
      <c r="C29" s="45"/>
      <c r="D29" s="46"/>
      <c r="E29" s="46"/>
      <c r="F29" s="40"/>
    </row>
    <row r="30" spans="1:6" ht="13" x14ac:dyDescent="0.3">
      <c r="A30" s="25" t="s">
        <v>157</v>
      </c>
      <c r="B30" s="27"/>
      <c r="C30" s="28"/>
      <c r="D30" s="28"/>
      <c r="E30" s="28"/>
      <c r="F30" s="29"/>
    </row>
    <row r="31" spans="1:6" x14ac:dyDescent="0.25">
      <c r="A31" s="33" t="s">
        <v>13</v>
      </c>
      <c r="B31" s="33"/>
      <c r="C31" s="45"/>
      <c r="D31" s="45"/>
      <c r="E31" s="45"/>
      <c r="F31" s="40"/>
    </row>
    <row r="32" spans="1:6" ht="12.75" customHeight="1" x14ac:dyDescent="0.25">
      <c r="A32" s="33" t="s">
        <v>166</v>
      </c>
      <c r="B32" s="33"/>
      <c r="C32" s="47"/>
      <c r="D32" s="47"/>
      <c r="E32" s="35"/>
      <c r="F32" s="40"/>
    </row>
    <row r="33" spans="1:6" x14ac:dyDescent="0.25">
      <c r="A33" s="22"/>
      <c r="B33" s="22"/>
      <c r="C33" s="22"/>
      <c r="D33" s="22"/>
      <c r="E33" s="22"/>
      <c r="F33" s="40"/>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6"/>
  <sheetViews>
    <sheetView topLeftCell="B22" zoomScaleNormal="100" workbookViewId="0">
      <selection activeCell="D15" sqref="D15"/>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60" t="s">
        <v>32</v>
      </c>
      <c r="B1" s="160"/>
      <c r="C1" s="160"/>
      <c r="D1" s="160"/>
      <c r="E1" s="160"/>
      <c r="F1" s="160"/>
    </row>
    <row r="2" spans="1:6" ht="21" customHeight="1" x14ac:dyDescent="0.25">
      <c r="A2" s="4" t="s">
        <v>2</v>
      </c>
      <c r="B2" s="163" t="str">
        <f>'Summary and sign-off'!B2:F2</f>
        <v>Land Information New Zealand</v>
      </c>
      <c r="C2" s="163"/>
      <c r="D2" s="163"/>
      <c r="E2" s="163"/>
      <c r="F2" s="163"/>
    </row>
    <row r="3" spans="1:6" ht="21" customHeight="1" x14ac:dyDescent="0.25">
      <c r="A3" s="4" t="s">
        <v>3</v>
      </c>
      <c r="B3" s="163" t="str">
        <f>'Summary and sign-off'!B3:F3</f>
        <v>Gaye Searancke</v>
      </c>
      <c r="C3" s="163"/>
      <c r="D3" s="163"/>
      <c r="E3" s="163"/>
      <c r="F3" s="163"/>
    </row>
    <row r="4" spans="1:6" ht="21" customHeight="1" x14ac:dyDescent="0.25">
      <c r="A4" s="4" t="s">
        <v>77</v>
      </c>
      <c r="B4" s="163">
        <f>'Summary and sign-off'!B4:F4</f>
        <v>43696</v>
      </c>
      <c r="C4" s="163"/>
      <c r="D4" s="163"/>
      <c r="E4" s="163"/>
      <c r="F4" s="163"/>
    </row>
    <row r="5" spans="1:6" ht="21" customHeight="1" x14ac:dyDescent="0.25">
      <c r="A5" s="4" t="s">
        <v>78</v>
      </c>
      <c r="B5" s="163">
        <f>'Summary and sign-off'!B5:F5</f>
        <v>44012</v>
      </c>
      <c r="C5" s="163"/>
      <c r="D5" s="163"/>
      <c r="E5" s="163"/>
      <c r="F5" s="163"/>
    </row>
    <row r="6" spans="1:6" ht="21" customHeight="1" x14ac:dyDescent="0.25">
      <c r="A6" s="4" t="s">
        <v>167</v>
      </c>
      <c r="B6" s="158" t="s">
        <v>28</v>
      </c>
      <c r="C6" s="158"/>
      <c r="D6" s="158"/>
      <c r="E6" s="158"/>
      <c r="F6" s="158"/>
    </row>
    <row r="7" spans="1:6" ht="21" customHeight="1" x14ac:dyDescent="0.25">
      <c r="A7" s="4" t="s">
        <v>104</v>
      </c>
      <c r="B7" s="158"/>
      <c r="C7" s="158"/>
      <c r="D7" s="158"/>
      <c r="E7" s="158"/>
      <c r="F7" s="158"/>
    </row>
    <row r="8" spans="1:6" ht="36" customHeight="1" x14ac:dyDescent="0.25">
      <c r="A8" s="167" t="s">
        <v>52</v>
      </c>
      <c r="B8" s="167"/>
      <c r="C8" s="167"/>
      <c r="D8" s="167"/>
      <c r="E8" s="167"/>
      <c r="F8" s="167"/>
    </row>
    <row r="9" spans="1:6" ht="36" customHeight="1" x14ac:dyDescent="0.25">
      <c r="A9" s="176" t="s">
        <v>134</v>
      </c>
      <c r="B9" s="177"/>
      <c r="C9" s="177"/>
      <c r="D9" s="177"/>
      <c r="E9" s="177"/>
      <c r="F9" s="177"/>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x14ac:dyDescent="0.25">
      <c r="A12" s="114">
        <v>43711</v>
      </c>
      <c r="B12" s="116" t="s">
        <v>261</v>
      </c>
      <c r="C12" s="122" t="s">
        <v>36</v>
      </c>
      <c r="D12" s="116" t="s">
        <v>244</v>
      </c>
      <c r="E12" s="118" t="s">
        <v>39</v>
      </c>
      <c r="F12" s="117"/>
    </row>
    <row r="13" spans="1:6" s="89" customFormat="1" ht="25" x14ac:dyDescent="0.25">
      <c r="A13" s="114">
        <v>43993</v>
      </c>
      <c r="B13" s="119" t="s">
        <v>262</v>
      </c>
      <c r="C13" s="122" t="s">
        <v>36</v>
      </c>
      <c r="D13" s="119" t="s">
        <v>238</v>
      </c>
      <c r="E13" s="118" t="s">
        <v>264</v>
      </c>
      <c r="F13" s="120"/>
    </row>
    <row r="14" spans="1:6" s="89" customFormat="1" ht="37.5" x14ac:dyDescent="0.25">
      <c r="A14" s="114">
        <v>43993</v>
      </c>
      <c r="B14" s="119" t="s">
        <v>263</v>
      </c>
      <c r="C14" s="122" t="s">
        <v>36</v>
      </c>
      <c r="D14" s="119" t="s">
        <v>238</v>
      </c>
      <c r="E14" s="118" t="s">
        <v>265</v>
      </c>
      <c r="F14" s="120"/>
    </row>
    <row r="15" spans="1:6" s="89" customFormat="1" x14ac:dyDescent="0.25">
      <c r="A15" s="114"/>
      <c r="B15" s="119"/>
      <c r="C15" s="122"/>
      <c r="D15" s="119"/>
      <c r="E15" s="118"/>
      <c r="F15" s="120"/>
    </row>
    <row r="16" spans="1:6" s="89" customFormat="1" x14ac:dyDescent="0.25">
      <c r="A16" s="114"/>
      <c r="B16" s="119"/>
      <c r="C16" s="122"/>
      <c r="D16" s="119"/>
      <c r="E16" s="118"/>
      <c r="F16" s="120"/>
    </row>
    <row r="17" spans="1:7" s="89" customFormat="1" x14ac:dyDescent="0.25">
      <c r="A17" s="114"/>
      <c r="B17" s="119"/>
      <c r="C17" s="122"/>
      <c r="D17" s="119"/>
      <c r="E17" s="118"/>
      <c r="F17" s="120"/>
    </row>
    <row r="18" spans="1:7" s="89" customFormat="1" x14ac:dyDescent="0.25">
      <c r="A18" s="114"/>
      <c r="B18" s="119"/>
      <c r="C18" s="122"/>
      <c r="D18" s="119"/>
      <c r="E18" s="118"/>
      <c r="F18" s="120"/>
    </row>
    <row r="19" spans="1:7" s="89" customFormat="1" x14ac:dyDescent="0.25">
      <c r="A19" s="114"/>
      <c r="B19" s="119"/>
      <c r="C19" s="122"/>
      <c r="D19" s="119"/>
      <c r="E19" s="118"/>
      <c r="F19" s="120"/>
    </row>
    <row r="20" spans="1:7" s="89" customFormat="1" x14ac:dyDescent="0.25">
      <c r="A20" s="114"/>
      <c r="B20" s="119"/>
      <c r="C20" s="122"/>
      <c r="D20" s="119"/>
      <c r="E20" s="118"/>
      <c r="F20" s="120"/>
    </row>
    <row r="21" spans="1:7" s="89" customFormat="1" x14ac:dyDescent="0.25">
      <c r="A21" s="114"/>
      <c r="B21" s="119"/>
      <c r="C21" s="122"/>
      <c r="D21" s="119"/>
      <c r="E21" s="118"/>
      <c r="F21" s="120"/>
    </row>
    <row r="22" spans="1:7" s="89" customFormat="1" x14ac:dyDescent="0.25">
      <c r="A22" s="114"/>
      <c r="B22" s="119"/>
      <c r="C22" s="122"/>
      <c r="D22" s="119"/>
      <c r="E22" s="118"/>
      <c r="F22" s="120"/>
    </row>
    <row r="23" spans="1:7" s="89" customFormat="1" x14ac:dyDescent="0.25">
      <c r="A23" s="114"/>
      <c r="B23" s="119"/>
      <c r="C23" s="122"/>
      <c r="D23" s="119"/>
      <c r="E23" s="118"/>
      <c r="F23" s="120"/>
    </row>
    <row r="24" spans="1:7" s="89" customFormat="1" x14ac:dyDescent="0.25">
      <c r="A24" s="114"/>
      <c r="B24" s="119"/>
      <c r="C24" s="122"/>
      <c r="D24" s="119"/>
      <c r="E24" s="118"/>
      <c r="F24" s="120"/>
    </row>
    <row r="25" spans="1:7" s="89" customFormat="1" hidden="1" x14ac:dyDescent="0.25">
      <c r="A25" s="114"/>
      <c r="B25" s="116"/>
      <c r="C25" s="122"/>
      <c r="D25" s="116"/>
      <c r="E25" s="118"/>
      <c r="F25" s="117"/>
    </row>
    <row r="26" spans="1:7" ht="34.5" customHeight="1" x14ac:dyDescent="0.25">
      <c r="A26" s="91" t="s">
        <v>164</v>
      </c>
      <c r="B26" s="92" t="s">
        <v>35</v>
      </c>
      <c r="C26" s="93">
        <f>C27+C28</f>
        <v>3</v>
      </c>
      <c r="D26" s="131" t="str">
        <f>IF(SUBTOTAL(3,C11:C25)=SUBTOTAL(103,C11:C25),'Summary and sign-off'!$A$47,'Summary and sign-off'!$A$48)</f>
        <v>Check - there are no hidden rows with data</v>
      </c>
      <c r="E26" s="175" t="str">
        <f>IF('Summary and sign-off'!F59='Summary and sign-off'!F53,'Summary and sign-off'!A51,'Summary and sign-off'!A49)</f>
        <v>Check - each entry provides sufficient information</v>
      </c>
      <c r="F26" s="175"/>
      <c r="G26" s="89"/>
    </row>
    <row r="27" spans="1:7" ht="25.5" customHeight="1" x14ac:dyDescent="0.35">
      <c r="A27" s="94"/>
      <c r="B27" s="95" t="s">
        <v>36</v>
      </c>
      <c r="C27" s="96">
        <f>COUNTIF(C11:C25,'Summary and sign-off'!A44)</f>
        <v>3</v>
      </c>
      <c r="D27" s="19"/>
      <c r="E27" s="20"/>
      <c r="F27" s="21"/>
    </row>
    <row r="28" spans="1:7" ht="25.5" customHeight="1" x14ac:dyDescent="0.35">
      <c r="A28" s="94"/>
      <c r="B28" s="95" t="s">
        <v>34</v>
      </c>
      <c r="C28" s="96">
        <f>COUNTIF(C11:C25,'Summary and sign-off'!A45)</f>
        <v>0</v>
      </c>
      <c r="D28" s="19"/>
      <c r="E28" s="20"/>
      <c r="F28" s="21"/>
    </row>
    <row r="29" spans="1:7" ht="13" x14ac:dyDescent="0.3">
      <c r="A29" s="22"/>
      <c r="B29" s="23"/>
      <c r="C29" s="22"/>
      <c r="D29" s="24"/>
      <c r="E29" s="24"/>
      <c r="F29" s="22"/>
    </row>
    <row r="30" spans="1:7" ht="13" x14ac:dyDescent="0.3">
      <c r="A30" s="23" t="s">
        <v>7</v>
      </c>
      <c r="B30" s="23"/>
      <c r="C30" s="23"/>
      <c r="D30" s="23"/>
      <c r="E30" s="23"/>
      <c r="F30" s="23"/>
    </row>
    <row r="31" spans="1:7" ht="12.65" customHeight="1" x14ac:dyDescent="0.25">
      <c r="A31" s="25" t="s">
        <v>50</v>
      </c>
      <c r="B31" s="22"/>
      <c r="C31" s="22"/>
      <c r="D31" s="22"/>
      <c r="E31" s="22"/>
      <c r="F31" s="26"/>
    </row>
    <row r="32" spans="1:7" ht="13" x14ac:dyDescent="0.3">
      <c r="A32" s="25" t="s">
        <v>157</v>
      </c>
      <c r="B32" s="27"/>
      <c r="C32" s="28"/>
      <c r="D32" s="28"/>
      <c r="E32" s="28"/>
      <c r="F32" s="29"/>
    </row>
    <row r="33" spans="1:6" ht="13" x14ac:dyDescent="0.3">
      <c r="A33" s="25" t="s">
        <v>15</v>
      </c>
      <c r="B33" s="30"/>
      <c r="C33" s="30"/>
      <c r="D33" s="30"/>
      <c r="E33" s="30"/>
      <c r="F33" s="30"/>
    </row>
    <row r="34" spans="1:6" ht="12.75" customHeight="1" x14ac:dyDescent="0.25">
      <c r="A34" s="25" t="s">
        <v>93</v>
      </c>
      <c r="B34" s="22"/>
      <c r="C34" s="22"/>
      <c r="D34" s="22"/>
      <c r="E34" s="22"/>
      <c r="F34" s="22"/>
    </row>
    <row r="35" spans="1:6" ht="13" customHeight="1" x14ac:dyDescent="0.25">
      <c r="A35" s="31" t="s">
        <v>37</v>
      </c>
      <c r="B35" s="32"/>
      <c r="C35" s="32"/>
      <c r="D35" s="32"/>
      <c r="E35" s="32"/>
      <c r="F35" s="32"/>
    </row>
    <row r="36" spans="1:6" x14ac:dyDescent="0.25">
      <c r="A36" s="33" t="s">
        <v>53</v>
      </c>
      <c r="B36" s="34"/>
      <c r="C36" s="29"/>
      <c r="D36" s="29"/>
      <c r="E36" s="29"/>
      <c r="F36" s="29"/>
    </row>
    <row r="37" spans="1:6" ht="12.75" customHeight="1" x14ac:dyDescent="0.25">
      <c r="A37" s="33" t="s">
        <v>166</v>
      </c>
      <c r="B37" s="25"/>
      <c r="C37" s="35"/>
      <c r="D37" s="35"/>
      <c r="E37" s="35"/>
      <c r="F37" s="35"/>
    </row>
    <row r="38" spans="1:6" ht="12.75" customHeight="1" x14ac:dyDescent="0.25">
      <c r="A38" s="25"/>
      <c r="B38" s="25"/>
      <c r="C38" s="35"/>
      <c r="D38" s="35"/>
      <c r="E38" s="35"/>
      <c r="F38" s="35"/>
    </row>
    <row r="39" spans="1:6" ht="12.75" hidden="1" customHeight="1" x14ac:dyDescent="0.25">
      <c r="A39" s="25"/>
      <c r="B39" s="25"/>
      <c r="C39" s="35"/>
      <c r="D39" s="35"/>
      <c r="E39" s="35"/>
      <c r="F39" s="35"/>
    </row>
    <row r="40" spans="1:6" hidden="1" x14ac:dyDescent="0.25"/>
    <row r="41" spans="1:6" hidden="1" x14ac:dyDescent="0.25"/>
    <row r="42" spans="1:6" ht="13" hidden="1" x14ac:dyDescent="0.3">
      <c r="A42" s="23"/>
      <c r="B42" s="23"/>
      <c r="C42" s="23"/>
      <c r="D42" s="23"/>
      <c r="E42" s="23"/>
      <c r="F42" s="23"/>
    </row>
    <row r="43" spans="1:6" ht="13" hidden="1" x14ac:dyDescent="0.3">
      <c r="A43" s="23"/>
      <c r="B43" s="23"/>
      <c r="C43" s="23"/>
      <c r="D43" s="23"/>
      <c r="E43" s="23"/>
      <c r="F43" s="23"/>
    </row>
    <row r="44" spans="1:6" ht="13" hidden="1" x14ac:dyDescent="0.3">
      <c r="A44" s="23"/>
      <c r="B44" s="23"/>
      <c r="C44" s="23"/>
      <c r="D44" s="23"/>
      <c r="E44" s="23"/>
      <c r="F44" s="23"/>
    </row>
    <row r="45" spans="1:6" ht="13" hidden="1" x14ac:dyDescent="0.3">
      <c r="A45" s="23"/>
      <c r="B45" s="23"/>
      <c r="C45" s="23"/>
      <c r="D45" s="23"/>
      <c r="E45" s="23"/>
      <c r="F45" s="23"/>
    </row>
    <row r="46" spans="1:6" ht="13" hidden="1" x14ac:dyDescent="0.3">
      <c r="A46" s="23"/>
      <c r="B46" s="23"/>
      <c r="C46" s="23"/>
      <c r="D46" s="23"/>
      <c r="E46" s="23"/>
      <c r="F46" s="23"/>
    </row>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sheetData>
  <sheetProtection sheet="1" formatCells="0" insertRows="0" deleteRows="0"/>
  <mergeCells count="10">
    <mergeCell ref="E26:F26"/>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C11:C25</xm:sqref>
        </x14:dataValidation>
        <x14:dataValidation type="list" errorStyle="information" operator="greaterThan" allowBlank="1" showInputMessage="1" prompt="Provide specific $ value if possible" xr:uid="{00000000-0002-0000-0500-000003000000}">
          <x14:formula1>
            <xm:f>'Summary and sign-off'!$A$38:$A$43</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opLeftCell="A12" zoomScaleNormal="100" workbookViewId="0">
      <selection activeCell="E22" sqref="E22"/>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60" t="s">
        <v>6</v>
      </c>
      <c r="B1" s="160"/>
      <c r="C1" s="160"/>
      <c r="D1" s="160"/>
      <c r="E1" s="160"/>
      <c r="F1" s="26"/>
    </row>
    <row r="2" spans="1:6" ht="21" customHeight="1" x14ac:dyDescent="0.25">
      <c r="A2" s="4" t="s">
        <v>2</v>
      </c>
      <c r="B2" s="163" t="str">
        <f>'Summary and sign-off'!B2:F2</f>
        <v>Land Information New Zealand</v>
      </c>
      <c r="C2" s="163"/>
      <c r="D2" s="163"/>
      <c r="E2" s="163"/>
      <c r="F2" s="26"/>
    </row>
    <row r="3" spans="1:6" ht="21" customHeight="1" x14ac:dyDescent="0.25">
      <c r="A3" s="4" t="s">
        <v>3</v>
      </c>
      <c r="B3" s="163" t="str">
        <f>'Summary and sign-off'!B3:F3</f>
        <v>Gaye Searancke</v>
      </c>
      <c r="C3" s="163"/>
      <c r="D3" s="163"/>
      <c r="E3" s="163"/>
      <c r="F3" s="26"/>
    </row>
    <row r="4" spans="1:6" ht="21" customHeight="1" x14ac:dyDescent="0.25">
      <c r="A4" s="4" t="s">
        <v>77</v>
      </c>
      <c r="B4" s="163">
        <f>'Summary and sign-off'!B4:F4</f>
        <v>43696</v>
      </c>
      <c r="C4" s="163"/>
      <c r="D4" s="163"/>
      <c r="E4" s="163"/>
      <c r="F4" s="26"/>
    </row>
    <row r="5" spans="1:6" ht="21" customHeight="1" x14ac:dyDescent="0.25">
      <c r="A5" s="4" t="s">
        <v>78</v>
      </c>
      <c r="B5" s="163">
        <f>'Summary and sign-off'!B5:F5</f>
        <v>44012</v>
      </c>
      <c r="C5" s="163"/>
      <c r="D5" s="163"/>
      <c r="E5" s="163"/>
      <c r="F5" s="26"/>
    </row>
    <row r="6" spans="1:6" ht="21" customHeight="1" x14ac:dyDescent="0.25">
      <c r="A6" s="4" t="s">
        <v>29</v>
      </c>
      <c r="B6" s="158" t="s">
        <v>28</v>
      </c>
      <c r="C6" s="158"/>
      <c r="D6" s="158"/>
      <c r="E6" s="158"/>
      <c r="F6" s="36"/>
    </row>
    <row r="7" spans="1:6" ht="21" customHeight="1" x14ac:dyDescent="0.25">
      <c r="A7" s="4" t="s">
        <v>104</v>
      </c>
      <c r="B7" s="158"/>
      <c r="C7" s="158"/>
      <c r="D7" s="158"/>
      <c r="E7" s="158"/>
      <c r="F7" s="36"/>
    </row>
    <row r="8" spans="1:6" ht="35.25" customHeight="1" x14ac:dyDescent="0.25">
      <c r="A8" s="167" t="s">
        <v>0</v>
      </c>
      <c r="B8" s="167"/>
      <c r="C8" s="174"/>
      <c r="D8" s="174"/>
      <c r="E8" s="174"/>
      <c r="F8" s="26"/>
    </row>
    <row r="9" spans="1:6" ht="35.25" customHeight="1" x14ac:dyDescent="0.25">
      <c r="A9" s="176" t="s">
        <v>127</v>
      </c>
      <c r="B9" s="177"/>
      <c r="C9" s="177"/>
      <c r="D9" s="177"/>
      <c r="E9" s="177"/>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x14ac:dyDescent="0.25">
      <c r="A12" s="114">
        <v>43709</v>
      </c>
      <c r="B12" s="111">
        <v>32</v>
      </c>
      <c r="C12" s="116" t="s">
        <v>170</v>
      </c>
      <c r="D12" s="156" t="s">
        <v>172</v>
      </c>
      <c r="E12" s="117" t="s">
        <v>171</v>
      </c>
      <c r="F12" s="3"/>
    </row>
    <row r="13" spans="1:6" s="89" customFormat="1" x14ac:dyDescent="0.25">
      <c r="A13" s="114">
        <v>43739</v>
      </c>
      <c r="B13" s="111">
        <v>33.700000000000003</v>
      </c>
      <c r="C13" s="116" t="s">
        <v>170</v>
      </c>
      <c r="D13" s="116" t="s">
        <v>186</v>
      </c>
      <c r="E13" s="117" t="s">
        <v>171</v>
      </c>
      <c r="F13" s="3"/>
    </row>
    <row r="14" spans="1:6" s="89" customFormat="1" x14ac:dyDescent="0.25">
      <c r="A14" s="114">
        <v>43770</v>
      </c>
      <c r="B14" s="111">
        <v>33.36</v>
      </c>
      <c r="C14" s="116" t="s">
        <v>170</v>
      </c>
      <c r="D14" s="116" t="s">
        <v>191</v>
      </c>
      <c r="E14" s="117" t="s">
        <v>171</v>
      </c>
      <c r="F14" s="3"/>
    </row>
    <row r="15" spans="1:6" s="89" customFormat="1" x14ac:dyDescent="0.25">
      <c r="A15" s="114">
        <v>43800</v>
      </c>
      <c r="B15" s="111">
        <v>54.12</v>
      </c>
      <c r="C15" s="116" t="s">
        <v>170</v>
      </c>
      <c r="D15" s="116" t="s">
        <v>201</v>
      </c>
      <c r="E15" s="117" t="s">
        <v>171</v>
      </c>
      <c r="F15" s="3"/>
    </row>
    <row r="16" spans="1:6" s="89" customFormat="1" x14ac:dyDescent="0.25">
      <c r="A16" s="114">
        <v>43831</v>
      </c>
      <c r="B16" s="111">
        <v>33.200000000000003</v>
      </c>
      <c r="C16" s="116" t="s">
        <v>170</v>
      </c>
      <c r="D16" s="116" t="s">
        <v>212</v>
      </c>
      <c r="E16" s="117" t="s">
        <v>171</v>
      </c>
      <c r="F16" s="3"/>
    </row>
    <row r="17" spans="1:6" s="89" customFormat="1" x14ac:dyDescent="0.25">
      <c r="A17" s="114">
        <v>43862</v>
      </c>
      <c r="B17" s="111">
        <v>32.17</v>
      </c>
      <c r="C17" s="116" t="s">
        <v>170</v>
      </c>
      <c r="D17" s="116" t="s">
        <v>239</v>
      </c>
      <c r="E17" s="117" t="s">
        <v>171</v>
      </c>
      <c r="F17" s="3"/>
    </row>
    <row r="18" spans="1:6" s="89" customFormat="1" x14ac:dyDescent="0.25">
      <c r="A18" s="114">
        <v>43891</v>
      </c>
      <c r="B18" s="111">
        <v>32.979999999999997</v>
      </c>
      <c r="C18" s="116" t="s">
        <v>170</v>
      </c>
      <c r="D18" s="116" t="s">
        <v>240</v>
      </c>
      <c r="E18" s="117" t="s">
        <v>171</v>
      </c>
      <c r="F18" s="3"/>
    </row>
    <row r="19" spans="1:6" s="89" customFormat="1" x14ac:dyDescent="0.25">
      <c r="A19" s="114">
        <v>43922</v>
      </c>
      <c r="B19" s="111">
        <v>33.880000000000003</v>
      </c>
      <c r="C19" s="116" t="s">
        <v>170</v>
      </c>
      <c r="D19" s="116" t="s">
        <v>241</v>
      </c>
      <c r="E19" s="117" t="s">
        <v>171</v>
      </c>
      <c r="F19" s="3"/>
    </row>
    <row r="20" spans="1:6" s="89" customFormat="1" x14ac:dyDescent="0.25">
      <c r="A20" s="114">
        <v>43952</v>
      </c>
      <c r="B20" s="111">
        <v>42.6</v>
      </c>
      <c r="C20" s="116" t="s">
        <v>170</v>
      </c>
      <c r="D20" s="116" t="s">
        <v>242</v>
      </c>
      <c r="E20" s="117" t="s">
        <v>171</v>
      </c>
      <c r="F20" s="3"/>
    </row>
    <row r="21" spans="1:6" s="89" customFormat="1" x14ac:dyDescent="0.25">
      <c r="A21" s="114">
        <v>43983</v>
      </c>
      <c r="B21" s="111">
        <v>44.66</v>
      </c>
      <c r="C21" s="116" t="s">
        <v>170</v>
      </c>
      <c r="D21" s="116" t="s">
        <v>243</v>
      </c>
      <c r="E21" s="117" t="s">
        <v>171</v>
      </c>
      <c r="F21" s="3"/>
    </row>
    <row r="22" spans="1:6" s="89" customFormat="1" x14ac:dyDescent="0.25">
      <c r="A22" s="110">
        <v>44013</v>
      </c>
      <c r="B22" s="111">
        <v>52.84</v>
      </c>
      <c r="C22" s="116" t="s">
        <v>170</v>
      </c>
      <c r="D22" s="116" t="s">
        <v>266</v>
      </c>
      <c r="E22" s="117" t="s">
        <v>171</v>
      </c>
      <c r="F22" s="3"/>
    </row>
    <row r="23" spans="1:6" s="89" customFormat="1" x14ac:dyDescent="0.25">
      <c r="A23" s="110"/>
      <c r="B23" s="111"/>
      <c r="C23" s="116"/>
      <c r="D23" s="116"/>
      <c r="E23" s="117"/>
      <c r="F23" s="3"/>
    </row>
    <row r="24" spans="1:6" s="89" customFormat="1" hidden="1" x14ac:dyDescent="0.25">
      <c r="A24" s="110"/>
      <c r="B24" s="111"/>
      <c r="C24" s="116"/>
      <c r="D24" s="116"/>
      <c r="E24" s="117"/>
      <c r="F24" s="3"/>
    </row>
    <row r="25" spans="1:6" ht="34.5" customHeight="1" x14ac:dyDescent="0.25">
      <c r="A25" s="90" t="s">
        <v>136</v>
      </c>
      <c r="B25" s="102">
        <f>SUM(B11:B24)</f>
        <v>425.5100000000001</v>
      </c>
      <c r="C25" s="123" t="str">
        <f>IF(SUBTOTAL(3,B11:B24)=SUBTOTAL(103,B11:B24),'Summary and sign-off'!$A$47,'Summary and sign-off'!$A$48)</f>
        <v>Check - there are no hidden rows with data</v>
      </c>
      <c r="D25" s="164" t="str">
        <f>IF('Summary and sign-off'!F58='Summary and sign-off'!F53,'Summary and sign-off'!A50,'Summary and sign-off'!A49)</f>
        <v>Check - each entry provides sufficient information</v>
      </c>
      <c r="E25" s="164"/>
      <c r="F25" s="39"/>
    </row>
    <row r="26" spans="1:6" ht="14.15" customHeight="1" x14ac:dyDescent="0.25">
      <c r="A26" s="40"/>
      <c r="B26" s="29"/>
      <c r="C26" s="22"/>
      <c r="D26" s="22"/>
      <c r="E26" s="22"/>
      <c r="F26" s="26"/>
    </row>
    <row r="27" spans="1:6" ht="13" x14ac:dyDescent="0.3">
      <c r="A27" s="23" t="s">
        <v>7</v>
      </c>
      <c r="B27" s="22"/>
      <c r="C27" s="22"/>
      <c r="D27" s="22"/>
      <c r="E27" s="22"/>
      <c r="F27" s="26"/>
    </row>
    <row r="28" spans="1:6" ht="12.65" customHeight="1" x14ac:dyDescent="0.25">
      <c r="A28" s="25" t="s">
        <v>50</v>
      </c>
      <c r="B28" s="22"/>
      <c r="C28" s="22"/>
      <c r="D28" s="22"/>
      <c r="E28" s="22"/>
      <c r="F28" s="26"/>
    </row>
    <row r="29" spans="1:6" ht="13" x14ac:dyDescent="0.3">
      <c r="A29" s="25" t="s">
        <v>157</v>
      </c>
      <c r="B29" s="27"/>
      <c r="C29" s="28"/>
      <c r="D29" s="28"/>
      <c r="E29" s="28"/>
      <c r="F29" s="29"/>
    </row>
    <row r="30" spans="1:6" x14ac:dyDescent="0.25">
      <c r="A30" s="33" t="s">
        <v>13</v>
      </c>
      <c r="B30" s="34"/>
      <c r="C30" s="29"/>
      <c r="D30" s="29"/>
      <c r="E30" s="29"/>
      <c r="F30" s="29"/>
    </row>
    <row r="31" spans="1:6" ht="12.75" customHeight="1" x14ac:dyDescent="0.25">
      <c r="A31" s="33" t="s">
        <v>166</v>
      </c>
      <c r="B31" s="41"/>
      <c r="C31" s="35"/>
      <c r="D31" s="35"/>
      <c r="E31" s="35"/>
      <c r="F31" s="35"/>
    </row>
    <row r="32" spans="1:6" x14ac:dyDescent="0.25">
      <c r="A32" s="40"/>
      <c r="B32" s="42"/>
      <c r="C32" s="22"/>
      <c r="D32" s="22"/>
      <c r="E32" s="22"/>
      <c r="F32" s="40"/>
    </row>
    <row r="33" spans="1:6" hidden="1" x14ac:dyDescent="0.25">
      <c r="A33" s="22"/>
      <c r="B33" s="22"/>
      <c r="C33" s="22"/>
      <c r="D33" s="22"/>
      <c r="E33" s="40"/>
    </row>
    <row r="34" spans="1:6" ht="12.75" hidden="1" customHeight="1" x14ac:dyDescent="0.25"/>
    <row r="35" spans="1:6" hidden="1" x14ac:dyDescent="0.25">
      <c r="A35" s="43"/>
      <c r="B35" s="43"/>
      <c r="C35" s="43"/>
      <c r="D35" s="43"/>
      <c r="E35" s="43"/>
      <c r="F35" s="26"/>
    </row>
    <row r="36" spans="1:6" hidden="1" x14ac:dyDescent="0.25">
      <c r="A36" s="43"/>
      <c r="B36" s="43"/>
      <c r="C36" s="43"/>
      <c r="D36" s="43"/>
      <c r="E36" s="43"/>
      <c r="F36" s="26"/>
    </row>
    <row r="37" spans="1:6" hidden="1" x14ac:dyDescent="0.25">
      <c r="A37" s="43"/>
      <c r="B37" s="43"/>
      <c r="C37" s="43"/>
      <c r="D37" s="43"/>
      <c r="E37" s="43"/>
      <c r="F37" s="26"/>
    </row>
    <row r="38" spans="1:6" hidden="1" x14ac:dyDescent="0.25">
      <c r="A38" s="43"/>
      <c r="B38" s="43"/>
      <c r="C38" s="43"/>
      <c r="D38" s="43"/>
      <c r="E38" s="43"/>
      <c r="F38" s="26"/>
    </row>
    <row r="39" spans="1:6" hidden="1" x14ac:dyDescent="0.25">
      <c r="A39" s="43"/>
      <c r="B39" s="43"/>
      <c r="C39" s="43"/>
      <c r="D39" s="43"/>
      <c r="E39" s="43"/>
      <c r="F39" s="26"/>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etadata xmlns="http://www.objective.com/ecm/document/metadata/B2582851737C4640BA36565D556ECEA8" version="1.0.0">
  <systemFields>
    <field name="Objective-Id">
      <value order="0">A3915119</value>
    </field>
    <field name="Objective-Title">
      <value order="0">CE Expense disclosure - Gaye Searancke 18 August 2019 - 30 June 2020</value>
    </field>
    <field name="Objective-Description">
      <value order="0"/>
    </field>
    <field name="Objective-CreationStamp">
      <value order="0">2020-01-16T04:28:56Z</value>
    </field>
    <field name="Objective-IsApproved">
      <value order="0">false</value>
    </field>
    <field name="Objective-IsPublished">
      <value order="0">false</value>
    </field>
    <field name="Objective-DatePublished">
      <value order="0"/>
    </field>
    <field name="Objective-ModificationStamp">
      <value order="0">2020-07-27T00:29:49Z</value>
    </field>
    <field name="Objective-Owner">
      <value order="0">Rachel Kleinsman</value>
    </field>
    <field name="Objective-Path">
      <value order="0">LinZone Global Folder:LinZone File Plan:Corporate Administration:Team Administration:Chief Executive:Office of the CEO:Gaye Searancke, Chief Executive - 19 August 2019:Finance:CE Expense returns to SSC:Return_Twelve Months to June 2020</value>
    </field>
    <field name="Objective-Parent">
      <value order="0">Return_Twelve Months to June 2020</value>
    </field>
    <field name="Objective-State">
      <value order="0">Being Edited</value>
    </field>
    <field name="Objective-VersionId">
      <value order="0">vA6684601</value>
    </field>
    <field name="Objective-Version">
      <value order="0">5.1</value>
    </field>
    <field name="Objective-VersionNumber">
      <value order="0">6</value>
    </field>
    <field name="Objective-VersionComment">
      <value order="0"/>
    </field>
    <field name="Objective-FileNumber">
      <value order="0">CAN-T15-01-05/158</value>
    </field>
    <field name="Objective-Classification">
      <value order="0"/>
    </field>
    <field name="Objective-Caveats">
      <value order="0"/>
    </field>
  </systemFields>
  <catalogues>
    <catalogue name="Document Type Catalogue" type="type" ori="id:cA119">
      <field name="Objective-Copy To Clipboard">
        <value order="0">Copy To Clipboard</value>
      </field>
      <field name="Objective-Create Hyperlink">
        <value order="0">Create Hyperlink</value>
      </field>
      <field name="Objective-Connect Creator">
        <value order="0"/>
      </field>
    </catalogue>
  </catalogues>
</metadata>
</file>

<file path=customXml/itemProps1.xml><?xml version="1.0" encoding="utf-8"?>
<ds:datastoreItem xmlns:ds="http://schemas.openxmlformats.org/officeDocument/2006/customXml" ds:itemID="{F579D7F4-D0D7-4BCB-BBEA-E7C37A64913E}">
  <ds:schemaRefs>
    <ds:schemaRef ds:uri="12165527-d881-4234-97f9-ee139a3f0c3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B2582851737C4640BA36565D556ECE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 and sign-off</vt:lpstr>
      <vt:lpstr>Guidance for agencies</vt:lpstr>
      <vt:lpstr>Travel</vt:lpstr>
      <vt:lpstr>Hospitality</vt:lpstr>
      <vt:lpstr>Gifts and benefits</vt:lpstr>
      <vt:lpstr>All other expenses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rkleinsman</cp:lastModifiedBy>
  <cp:lastPrinted>2018-10-07T21:08:03Z</cp:lastPrinted>
  <dcterms:created xsi:type="dcterms:W3CDTF">2010-10-17T20:59:02Z</dcterms:created>
  <dcterms:modified xsi:type="dcterms:W3CDTF">2020-07-31T04:35:36Z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A3915119</vt:lpwstr>
  </property>
  <property fmtid="{D5CDD505-2E9C-101B-9397-08002B2CF9AE}" pid="8" name="Objective-Title">
    <vt:lpwstr>CE Expense disclosure - Gaye Searancke 18 August 2019 - 30 June 2020</vt:lpwstr>
  </property>
  <property fmtid="{D5CDD505-2E9C-101B-9397-08002B2CF9AE}" pid="9" name="Objective-Description">
    <vt:lpwstr/>
  </property>
  <property fmtid="{D5CDD505-2E9C-101B-9397-08002B2CF9AE}" pid="10" name="Objective-CreationStamp">
    <vt:filetime>2020-01-16T04:28:56Z</vt:filetime>
  </property>
  <property fmtid="{D5CDD505-2E9C-101B-9397-08002B2CF9AE}" pid="11" name="Objective-IsApproved">
    <vt:bool>false</vt:bool>
  </property>
  <property fmtid="{D5CDD505-2E9C-101B-9397-08002B2CF9AE}" pid="12" name="Objective-IsPublished">
    <vt:bool>false</vt:bool>
  </property>
  <property fmtid="{D5CDD505-2E9C-101B-9397-08002B2CF9AE}" pid="13" name="Objective-DatePublished">
    <vt:lpwstr/>
  </property>
  <property fmtid="{D5CDD505-2E9C-101B-9397-08002B2CF9AE}" pid="14" name="Objective-ModificationStamp">
    <vt:filetime>2020-07-27T00:29:49Z</vt:filetime>
  </property>
  <property fmtid="{D5CDD505-2E9C-101B-9397-08002B2CF9AE}" pid="15" name="Objective-Owner">
    <vt:lpwstr>Rachel Kleinsman</vt:lpwstr>
  </property>
  <property fmtid="{D5CDD505-2E9C-101B-9397-08002B2CF9AE}" pid="16" name="Objective-Path">
    <vt:lpwstr>LinZone Global Folder:LinZone File Plan:Corporate Administration:Team Administration:Chief Executive:Office of the CEO:Gaye Searancke, Chief Executive - 19 August 2019:Finance:CE Expense returns to SSC:Return_Twelve Months to June 2020</vt:lpwstr>
  </property>
  <property fmtid="{D5CDD505-2E9C-101B-9397-08002B2CF9AE}" pid="17" name="Objective-Parent">
    <vt:lpwstr>Return_Twelve Months to June 2020</vt:lpwstr>
  </property>
  <property fmtid="{D5CDD505-2E9C-101B-9397-08002B2CF9AE}" pid="18" name="Objective-State">
    <vt:lpwstr>Being Edited</vt:lpwstr>
  </property>
  <property fmtid="{D5CDD505-2E9C-101B-9397-08002B2CF9AE}" pid="19" name="Objective-VersionId">
    <vt:lpwstr>vA6684601</vt:lpwstr>
  </property>
  <property fmtid="{D5CDD505-2E9C-101B-9397-08002B2CF9AE}" pid="20" name="Objective-Version">
    <vt:lpwstr>5.1</vt:lpwstr>
  </property>
  <property fmtid="{D5CDD505-2E9C-101B-9397-08002B2CF9AE}" pid="21" name="Objective-VersionNumber">
    <vt:r8>6</vt:r8>
  </property>
  <property fmtid="{D5CDD505-2E9C-101B-9397-08002B2CF9AE}" pid="22" name="Objective-VersionComment">
    <vt:lpwstr/>
  </property>
  <property fmtid="{D5CDD505-2E9C-101B-9397-08002B2CF9AE}" pid="23" name="Objective-FileNumber">
    <vt:lpwstr>CAN-T15-01-05/158</vt:lpwstr>
  </property>
  <property fmtid="{D5CDD505-2E9C-101B-9397-08002B2CF9AE}" pid="24" name="Objective-Classification">
    <vt:lpwstr/>
  </property>
  <property fmtid="{D5CDD505-2E9C-101B-9397-08002B2CF9AE}" pid="25" name="Objective-Caveats">
    <vt:lpwstr/>
  </property>
  <property fmtid="{D5CDD505-2E9C-101B-9397-08002B2CF9AE}" pid="26" name="Objective-Copy To Clipboard">
    <vt:lpwstr>Copy To Clipboard</vt:lpwstr>
  </property>
  <property fmtid="{D5CDD505-2E9C-101B-9397-08002B2CF9AE}" pid="27" name="Objective-Create Hyperlink">
    <vt:lpwstr>Create Hyperlink</vt:lpwstr>
  </property>
  <property fmtid="{D5CDD505-2E9C-101B-9397-08002B2CF9AE}" pid="28" name="Objective-Connect Creator">
    <vt:lpwstr/>
  </property>
</Properties>
</file>